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Z:\ANDREA\PROJEKTY\2017\Jedaleň Gymnázium Bardejov\Rozpočet\UPRAVA FINAL ROZPOČET ELI\GLS - VZT, ELi\"/>
    </mc:Choice>
  </mc:AlternateContent>
  <xr:revisionPtr revIDLastSave="0" documentId="12_ncr:500000_{215D95B6-158C-41A2-B0FF-E7A5D484322D}" xr6:coauthVersionLast="31" xr6:coauthVersionMax="31" xr10:uidLastSave="{00000000-0000-0000-0000-000000000000}"/>
  <bookViews>
    <workbookView xWindow="0" yWindow="0" windowWidth="28800" windowHeight="11925" activeTab="1" xr2:uid="{00000000-000D-0000-FFFF-FFFF00000000}"/>
  </bookViews>
  <sheets>
    <sheet name="Rekapitulácia stavby" sheetId="1" r:id="rId1"/>
    <sheet name="SC1 - Elektroinštalácie" sheetId="2" r:id="rId2"/>
  </sheets>
  <definedNames>
    <definedName name="_xlnm.Print_Titles" localSheetId="0">'Rekapitulácia stavby'!$85:$85</definedName>
    <definedName name="_xlnm.Print_Titles" localSheetId="1">'SC1 - Elektroinštalácie'!$114:$114</definedName>
    <definedName name="_xlnm.Print_Area" localSheetId="0">'Rekapitulácia stavby'!$C$4:$AP$70,'Rekapitulácia stavby'!$C$76:$AP$96</definedName>
    <definedName name="_xlnm.Print_Area" localSheetId="1">'SC1 - Elektroinštalácie'!$C$4:$Q$70,'SC1 - Elektroinštalácie'!$C$76:$Q$98,'SC1 - Elektroinštalácie'!$C$104:$Q$214</definedName>
  </definedNames>
  <calcPr calcId="162913"/>
</workbook>
</file>

<file path=xl/calcChain.xml><?xml version="1.0" encoding="utf-8"?>
<calcChain xmlns="http://schemas.openxmlformats.org/spreadsheetml/2006/main">
  <c r="N214" i="2" l="1"/>
  <c r="AY88" i="1"/>
  <c r="AX88" i="1"/>
  <c r="BI213" i="2"/>
  <c r="BH213" i="2"/>
  <c r="BG213" i="2"/>
  <c r="BE213" i="2"/>
  <c r="AA213" i="2"/>
  <c r="Y213" i="2"/>
  <c r="W213" i="2"/>
  <c r="BK213" i="2"/>
  <c r="N213" i="2"/>
  <c r="BF213" i="2" s="1"/>
  <c r="BI212" i="2"/>
  <c r="BH212" i="2"/>
  <c r="BG212" i="2"/>
  <c r="BE212" i="2"/>
  <c r="AA212" i="2"/>
  <c r="Y212" i="2"/>
  <c r="W212" i="2"/>
  <c r="BK212" i="2"/>
  <c r="N212" i="2"/>
  <c r="BF212" i="2"/>
  <c r="BI211" i="2"/>
  <c r="BH211" i="2"/>
  <c r="BG211" i="2"/>
  <c r="BE211" i="2"/>
  <c r="AA211" i="2"/>
  <c r="Y211" i="2"/>
  <c r="W211" i="2"/>
  <c r="BK211" i="2"/>
  <c r="N211" i="2"/>
  <c r="BF211" i="2" s="1"/>
  <c r="BI210" i="2"/>
  <c r="BH210" i="2"/>
  <c r="BG210" i="2"/>
  <c r="BE210" i="2"/>
  <c r="AA210" i="2"/>
  <c r="Y210" i="2"/>
  <c r="W210" i="2"/>
  <c r="BK210" i="2"/>
  <c r="N210" i="2"/>
  <c r="BF210" i="2"/>
  <c r="BI209" i="2"/>
  <c r="BH209" i="2"/>
  <c r="BG209" i="2"/>
  <c r="BE209" i="2"/>
  <c r="AA209" i="2"/>
  <c r="Y209" i="2"/>
  <c r="W209" i="2"/>
  <c r="BK209" i="2"/>
  <c r="N209" i="2"/>
  <c r="BF209" i="2" s="1"/>
  <c r="BI208" i="2"/>
  <c r="BH208" i="2"/>
  <c r="BG208" i="2"/>
  <c r="BE208" i="2"/>
  <c r="AA208" i="2"/>
  <c r="Y208" i="2"/>
  <c r="W208" i="2"/>
  <c r="BK208" i="2"/>
  <c r="N208" i="2"/>
  <c r="BF208" i="2"/>
  <c r="BI207" i="2"/>
  <c r="BH207" i="2"/>
  <c r="BG207" i="2"/>
  <c r="BE207" i="2"/>
  <c r="AA207" i="2"/>
  <c r="Y207" i="2"/>
  <c r="W207" i="2"/>
  <c r="BK207" i="2"/>
  <c r="N207" i="2"/>
  <c r="BF207" i="2" s="1"/>
  <c r="BI206" i="2"/>
  <c r="BH206" i="2"/>
  <c r="BG206" i="2"/>
  <c r="BE206" i="2"/>
  <c r="AA206" i="2"/>
  <c r="Y206" i="2"/>
  <c r="W206" i="2"/>
  <c r="BK206" i="2"/>
  <c r="N206" i="2"/>
  <c r="BF206" i="2"/>
  <c r="BI205" i="2"/>
  <c r="BH205" i="2"/>
  <c r="BG205" i="2"/>
  <c r="BE205" i="2"/>
  <c r="AA205" i="2"/>
  <c r="Y205" i="2"/>
  <c r="W205" i="2"/>
  <c r="BK205" i="2"/>
  <c r="N205" i="2"/>
  <c r="BF205" i="2" s="1"/>
  <c r="BI204" i="2"/>
  <c r="BH204" i="2"/>
  <c r="BG204" i="2"/>
  <c r="BE204" i="2"/>
  <c r="AA204" i="2"/>
  <c r="Y204" i="2"/>
  <c r="W204" i="2"/>
  <c r="BK204" i="2"/>
  <c r="N204" i="2"/>
  <c r="BF204" i="2"/>
  <c r="BI203" i="2"/>
  <c r="BH203" i="2"/>
  <c r="BG203" i="2"/>
  <c r="BE203" i="2"/>
  <c r="AA203" i="2"/>
  <c r="Y203" i="2"/>
  <c r="W203" i="2"/>
  <c r="BK203" i="2"/>
  <c r="N203" i="2"/>
  <c r="BF203" i="2" s="1"/>
  <c r="BI202" i="2"/>
  <c r="BH202" i="2"/>
  <c r="BG202" i="2"/>
  <c r="BE202" i="2"/>
  <c r="AA202" i="2"/>
  <c r="Y202" i="2"/>
  <c r="W202" i="2"/>
  <c r="BK202" i="2"/>
  <c r="N202" i="2"/>
  <c r="BF202" i="2"/>
  <c r="BI201" i="2"/>
  <c r="BH201" i="2"/>
  <c r="BG201" i="2"/>
  <c r="BE201" i="2"/>
  <c r="AA201" i="2"/>
  <c r="Y201" i="2"/>
  <c r="W201" i="2"/>
  <c r="BK201" i="2"/>
  <c r="N201" i="2"/>
  <c r="BF201" i="2" s="1"/>
  <c r="BI200" i="2"/>
  <c r="BH200" i="2"/>
  <c r="BG200" i="2"/>
  <c r="BE200" i="2"/>
  <c r="AA200" i="2"/>
  <c r="Y200" i="2"/>
  <c r="W200" i="2"/>
  <c r="BK200" i="2"/>
  <c r="N200" i="2"/>
  <c r="BF200" i="2"/>
  <c r="BI199" i="2"/>
  <c r="BH199" i="2"/>
  <c r="BG199" i="2"/>
  <c r="BE199" i="2"/>
  <c r="AA199" i="2"/>
  <c r="Y199" i="2"/>
  <c r="W199" i="2"/>
  <c r="BK199" i="2"/>
  <c r="N199" i="2"/>
  <c r="BF199" i="2" s="1"/>
  <c r="BI198" i="2"/>
  <c r="BH198" i="2"/>
  <c r="BG198" i="2"/>
  <c r="BE198" i="2"/>
  <c r="AA198" i="2"/>
  <c r="Y198" i="2"/>
  <c r="W198" i="2"/>
  <c r="BK198" i="2"/>
  <c r="N198" i="2"/>
  <c r="BF198" i="2"/>
  <c r="BI197" i="2"/>
  <c r="BH197" i="2"/>
  <c r="BG197" i="2"/>
  <c r="BE197" i="2"/>
  <c r="AA197" i="2"/>
  <c r="Y197" i="2"/>
  <c r="W197" i="2"/>
  <c r="BK197" i="2"/>
  <c r="N197" i="2"/>
  <c r="BF197" i="2" s="1"/>
  <c r="BI196" i="2"/>
  <c r="BH196" i="2"/>
  <c r="BG196" i="2"/>
  <c r="BE196" i="2"/>
  <c r="AA196" i="2"/>
  <c r="Y196" i="2"/>
  <c r="W196" i="2"/>
  <c r="BK196" i="2"/>
  <c r="N196" i="2"/>
  <c r="BF196" i="2"/>
  <c r="BI195" i="2"/>
  <c r="BH195" i="2"/>
  <c r="BG195" i="2"/>
  <c r="BE195" i="2"/>
  <c r="AA195" i="2"/>
  <c r="Y195" i="2"/>
  <c r="W195" i="2"/>
  <c r="BK195" i="2"/>
  <c r="N195" i="2"/>
  <c r="BF195" i="2" s="1"/>
  <c r="BI194" i="2"/>
  <c r="BH194" i="2"/>
  <c r="BG194" i="2"/>
  <c r="BE194" i="2"/>
  <c r="AA194" i="2"/>
  <c r="Y194" i="2"/>
  <c r="W194" i="2"/>
  <c r="BK194" i="2"/>
  <c r="N194" i="2"/>
  <c r="BF194" i="2"/>
  <c r="BI193" i="2"/>
  <c r="BH193" i="2"/>
  <c r="BG193" i="2"/>
  <c r="BE193" i="2"/>
  <c r="AA193" i="2"/>
  <c r="Y193" i="2"/>
  <c r="W193" i="2"/>
  <c r="BK193" i="2"/>
  <c r="N193" i="2"/>
  <c r="BF193" i="2" s="1"/>
  <c r="BI192" i="2"/>
  <c r="BH192" i="2"/>
  <c r="BG192" i="2"/>
  <c r="BE192" i="2"/>
  <c r="AA192" i="2"/>
  <c r="Y192" i="2"/>
  <c r="W192" i="2"/>
  <c r="BK192" i="2"/>
  <c r="N192" i="2"/>
  <c r="BF192" i="2"/>
  <c r="BI191" i="2"/>
  <c r="BH191" i="2"/>
  <c r="BG191" i="2"/>
  <c r="BE191" i="2"/>
  <c r="AA191" i="2"/>
  <c r="Y191" i="2"/>
  <c r="W191" i="2"/>
  <c r="BK191" i="2"/>
  <c r="N191" i="2"/>
  <c r="BF191" i="2" s="1"/>
  <c r="BI190" i="2"/>
  <c r="BH190" i="2"/>
  <c r="BG190" i="2"/>
  <c r="BE190" i="2"/>
  <c r="AA190" i="2"/>
  <c r="Y190" i="2"/>
  <c r="W190" i="2"/>
  <c r="BK190" i="2"/>
  <c r="N190" i="2"/>
  <c r="BF190" i="2"/>
  <c r="BI189" i="2"/>
  <c r="BH189" i="2"/>
  <c r="BG189" i="2"/>
  <c r="BE189" i="2"/>
  <c r="AA189" i="2"/>
  <c r="Y189" i="2"/>
  <c r="W189" i="2"/>
  <c r="BK189" i="2"/>
  <c r="N189" i="2"/>
  <c r="BF189" i="2" s="1"/>
  <c r="BI188" i="2"/>
  <c r="BH188" i="2"/>
  <c r="BG188" i="2"/>
  <c r="BE188" i="2"/>
  <c r="AA188" i="2"/>
  <c r="Y188" i="2"/>
  <c r="W188" i="2"/>
  <c r="BK188" i="2"/>
  <c r="N188" i="2"/>
  <c r="BF188" i="2"/>
  <c r="BI187" i="2"/>
  <c r="BH187" i="2"/>
  <c r="BG187" i="2"/>
  <c r="BE187" i="2"/>
  <c r="AA187" i="2"/>
  <c r="Y187" i="2"/>
  <c r="W187" i="2"/>
  <c r="BK187" i="2"/>
  <c r="N187" i="2"/>
  <c r="BF187" i="2" s="1"/>
  <c r="BI186" i="2"/>
  <c r="BH186" i="2"/>
  <c r="BG186" i="2"/>
  <c r="BE186" i="2"/>
  <c r="AA186" i="2"/>
  <c r="Y186" i="2"/>
  <c r="W186" i="2"/>
  <c r="BK186" i="2"/>
  <c r="N186" i="2"/>
  <c r="BF186" i="2"/>
  <c r="BI185" i="2"/>
  <c r="BH185" i="2"/>
  <c r="BG185" i="2"/>
  <c r="BE185" i="2"/>
  <c r="AA185" i="2"/>
  <c r="Y185" i="2"/>
  <c r="W185" i="2"/>
  <c r="BK185" i="2"/>
  <c r="N185" i="2"/>
  <c r="BF185" i="2" s="1"/>
  <c r="BI184" i="2"/>
  <c r="BH184" i="2"/>
  <c r="BG184" i="2"/>
  <c r="BE184" i="2"/>
  <c r="AA184" i="2"/>
  <c r="Y184" i="2"/>
  <c r="W184" i="2"/>
  <c r="BK184" i="2"/>
  <c r="N184" i="2"/>
  <c r="BF184" i="2"/>
  <c r="BI183" i="2"/>
  <c r="BH183" i="2"/>
  <c r="BG183" i="2"/>
  <c r="BE183" i="2"/>
  <c r="AA183" i="2"/>
  <c r="Y183" i="2"/>
  <c r="W183" i="2"/>
  <c r="BK183" i="2"/>
  <c r="N183" i="2"/>
  <c r="BF183" i="2" s="1"/>
  <c r="BI182" i="2"/>
  <c r="BH182" i="2"/>
  <c r="BG182" i="2"/>
  <c r="BE182" i="2"/>
  <c r="AA182" i="2"/>
  <c r="Y182" i="2"/>
  <c r="W182" i="2"/>
  <c r="BK182" i="2"/>
  <c r="N182" i="2"/>
  <c r="BF182" i="2"/>
  <c r="BI181" i="2"/>
  <c r="BH181" i="2"/>
  <c r="BG181" i="2"/>
  <c r="BE181" i="2"/>
  <c r="AA181" i="2"/>
  <c r="Y181" i="2"/>
  <c r="W181" i="2"/>
  <c r="BK181" i="2"/>
  <c r="N181" i="2"/>
  <c r="BF181" i="2" s="1"/>
  <c r="BI180" i="2"/>
  <c r="BH180" i="2"/>
  <c r="BG180" i="2"/>
  <c r="BE180" i="2"/>
  <c r="AA180" i="2"/>
  <c r="Y180" i="2"/>
  <c r="W180" i="2"/>
  <c r="BK180" i="2"/>
  <c r="N180" i="2"/>
  <c r="BF180" i="2"/>
  <c r="BI179" i="2"/>
  <c r="BH179" i="2"/>
  <c r="BG179" i="2"/>
  <c r="BE179" i="2"/>
  <c r="AA179" i="2"/>
  <c r="Y179" i="2"/>
  <c r="W179" i="2"/>
  <c r="BK179" i="2"/>
  <c r="N179" i="2"/>
  <c r="BF179" i="2" s="1"/>
  <c r="BI178" i="2"/>
  <c r="BH178" i="2"/>
  <c r="BG178" i="2"/>
  <c r="BE178" i="2"/>
  <c r="AA178" i="2"/>
  <c r="Y178" i="2"/>
  <c r="W178" i="2"/>
  <c r="BK178" i="2"/>
  <c r="N178" i="2"/>
  <c r="BF178" i="2"/>
  <c r="BI177" i="2"/>
  <c r="BH177" i="2"/>
  <c r="BG177" i="2"/>
  <c r="BE177" i="2"/>
  <c r="AA177" i="2"/>
  <c r="Y177" i="2"/>
  <c r="W177" i="2"/>
  <c r="BK177" i="2"/>
  <c r="N177" i="2"/>
  <c r="BF177" i="2" s="1"/>
  <c r="BI176" i="2"/>
  <c r="BH176" i="2"/>
  <c r="BG176" i="2"/>
  <c r="BE176" i="2"/>
  <c r="AA176" i="2"/>
  <c r="Y176" i="2"/>
  <c r="W176" i="2"/>
  <c r="BK176" i="2"/>
  <c r="N176" i="2"/>
  <c r="BF176" i="2"/>
  <c r="BI175" i="2"/>
  <c r="BH175" i="2"/>
  <c r="BG175" i="2"/>
  <c r="BE175" i="2"/>
  <c r="AA175" i="2"/>
  <c r="Y175" i="2"/>
  <c r="W175" i="2"/>
  <c r="BK175" i="2"/>
  <c r="N175" i="2"/>
  <c r="BF175" i="2" s="1"/>
  <c r="BI174" i="2"/>
  <c r="BH174" i="2"/>
  <c r="BG174" i="2"/>
  <c r="BE174" i="2"/>
  <c r="AA174" i="2"/>
  <c r="Y174" i="2"/>
  <c r="W174" i="2"/>
  <c r="BK174" i="2"/>
  <c r="N174" i="2"/>
  <c r="BF174" i="2"/>
  <c r="BI173" i="2"/>
  <c r="BH173" i="2"/>
  <c r="BG173" i="2"/>
  <c r="BE173" i="2"/>
  <c r="AA173" i="2"/>
  <c r="Y173" i="2"/>
  <c r="W173" i="2"/>
  <c r="BK173" i="2"/>
  <c r="N173" i="2"/>
  <c r="BF173" i="2" s="1"/>
  <c r="BI172" i="2"/>
  <c r="BH172" i="2"/>
  <c r="BG172" i="2"/>
  <c r="BE172" i="2"/>
  <c r="AA172" i="2"/>
  <c r="Y172" i="2"/>
  <c r="W172" i="2"/>
  <c r="BK172" i="2"/>
  <c r="N172" i="2"/>
  <c r="BF172" i="2"/>
  <c r="BI171" i="2"/>
  <c r="BH171" i="2"/>
  <c r="BG171" i="2"/>
  <c r="BE171" i="2"/>
  <c r="AA171" i="2"/>
  <c r="Y171" i="2"/>
  <c r="W171" i="2"/>
  <c r="BK171" i="2"/>
  <c r="N171" i="2"/>
  <c r="BF171" i="2" s="1"/>
  <c r="BI170" i="2"/>
  <c r="BH170" i="2"/>
  <c r="BG170" i="2"/>
  <c r="BE170" i="2"/>
  <c r="AA170" i="2"/>
  <c r="Y170" i="2"/>
  <c r="W170" i="2"/>
  <c r="BK170" i="2"/>
  <c r="N170" i="2"/>
  <c r="BF170" i="2"/>
  <c r="BI169" i="2"/>
  <c r="BH169" i="2"/>
  <c r="BG169" i="2"/>
  <c r="BE169" i="2"/>
  <c r="AA169" i="2"/>
  <c r="Y169" i="2"/>
  <c r="W169" i="2"/>
  <c r="BK169" i="2"/>
  <c r="N169" i="2"/>
  <c r="BF169" i="2" s="1"/>
  <c r="BI168" i="2"/>
  <c r="BH168" i="2"/>
  <c r="BG168" i="2"/>
  <c r="BE168" i="2"/>
  <c r="AA168" i="2"/>
  <c r="Y168" i="2"/>
  <c r="W168" i="2"/>
  <c r="BK168" i="2"/>
  <c r="N168" i="2"/>
  <c r="BF168" i="2"/>
  <c r="BI167" i="2"/>
  <c r="BH167" i="2"/>
  <c r="BG167" i="2"/>
  <c r="BE167" i="2"/>
  <c r="AA167" i="2"/>
  <c r="Y167" i="2"/>
  <c r="W167" i="2"/>
  <c r="BK167" i="2"/>
  <c r="N167" i="2"/>
  <c r="BF167" i="2" s="1"/>
  <c r="BI166" i="2"/>
  <c r="BH166" i="2"/>
  <c r="BG166" i="2"/>
  <c r="BE166" i="2"/>
  <c r="AA166" i="2"/>
  <c r="Y166" i="2"/>
  <c r="W166" i="2"/>
  <c r="BK166" i="2"/>
  <c r="N166" i="2"/>
  <c r="BF166" i="2"/>
  <c r="BI165" i="2"/>
  <c r="BH165" i="2"/>
  <c r="BG165" i="2"/>
  <c r="BE165" i="2"/>
  <c r="AA165" i="2"/>
  <c r="Y165" i="2"/>
  <c r="W165" i="2"/>
  <c r="BK165" i="2"/>
  <c r="N165" i="2"/>
  <c r="BF165" i="2" s="1"/>
  <c r="BI164" i="2"/>
  <c r="BH164" i="2"/>
  <c r="BG164" i="2"/>
  <c r="BE164" i="2"/>
  <c r="AA164" i="2"/>
  <c r="Y164" i="2"/>
  <c r="W164" i="2"/>
  <c r="BK164" i="2"/>
  <c r="N164" i="2"/>
  <c r="BF164" i="2"/>
  <c r="BI163" i="2"/>
  <c r="BH163" i="2"/>
  <c r="BG163" i="2"/>
  <c r="BE163" i="2"/>
  <c r="AA163" i="2"/>
  <c r="Y163" i="2"/>
  <c r="W163" i="2"/>
  <c r="BK163" i="2"/>
  <c r="N163" i="2"/>
  <c r="BF163" i="2" s="1"/>
  <c r="BI162" i="2"/>
  <c r="BH162" i="2"/>
  <c r="BG162" i="2"/>
  <c r="BE162" i="2"/>
  <c r="AA162" i="2"/>
  <c r="Y162" i="2"/>
  <c r="W162" i="2"/>
  <c r="BK162" i="2"/>
  <c r="N162" i="2"/>
  <c r="BF162" i="2"/>
  <c r="BI161" i="2"/>
  <c r="BH161" i="2"/>
  <c r="BG161" i="2"/>
  <c r="BE161" i="2"/>
  <c r="AA161" i="2"/>
  <c r="Y161" i="2"/>
  <c r="W161" i="2"/>
  <c r="BK161" i="2"/>
  <c r="N161" i="2"/>
  <c r="BF161" i="2" s="1"/>
  <c r="BI160" i="2"/>
  <c r="BH160" i="2"/>
  <c r="BG160" i="2"/>
  <c r="BE160" i="2"/>
  <c r="AA160" i="2"/>
  <c r="Y160" i="2"/>
  <c r="W160" i="2"/>
  <c r="BK160" i="2"/>
  <c r="N160" i="2"/>
  <c r="BF160" i="2"/>
  <c r="BI159" i="2"/>
  <c r="BH159" i="2"/>
  <c r="BG159" i="2"/>
  <c r="BE159" i="2"/>
  <c r="AA159" i="2"/>
  <c r="Y159" i="2"/>
  <c r="W159" i="2"/>
  <c r="BK159" i="2"/>
  <c r="N159" i="2"/>
  <c r="BF159" i="2" s="1"/>
  <c r="BI158" i="2"/>
  <c r="BH158" i="2"/>
  <c r="BG158" i="2"/>
  <c r="BE158" i="2"/>
  <c r="AA158" i="2"/>
  <c r="Y158" i="2"/>
  <c r="W158" i="2"/>
  <c r="BK158" i="2"/>
  <c r="N158" i="2"/>
  <c r="BF158" i="2"/>
  <c r="BI157" i="2"/>
  <c r="BH157" i="2"/>
  <c r="BG157" i="2"/>
  <c r="BE157" i="2"/>
  <c r="AA157" i="2"/>
  <c r="Y157" i="2"/>
  <c r="W157" i="2"/>
  <c r="BK157" i="2"/>
  <c r="N157" i="2"/>
  <c r="BF157" i="2" s="1"/>
  <c r="BI156" i="2"/>
  <c r="BH156" i="2"/>
  <c r="BG156" i="2"/>
  <c r="BE156" i="2"/>
  <c r="AA156" i="2"/>
  <c r="Y156" i="2"/>
  <c r="W156" i="2"/>
  <c r="BK156" i="2"/>
  <c r="N156" i="2"/>
  <c r="BF156" i="2"/>
  <c r="BI155" i="2"/>
  <c r="BH155" i="2"/>
  <c r="BG155" i="2"/>
  <c r="BE155" i="2"/>
  <c r="AA155" i="2"/>
  <c r="Y155" i="2"/>
  <c r="W155" i="2"/>
  <c r="BK155" i="2"/>
  <c r="N155" i="2"/>
  <c r="BF155" i="2" s="1"/>
  <c r="BI154" i="2"/>
  <c r="BH154" i="2"/>
  <c r="BG154" i="2"/>
  <c r="BE154" i="2"/>
  <c r="AA154" i="2"/>
  <c r="Y154" i="2"/>
  <c r="W154" i="2"/>
  <c r="BK154" i="2"/>
  <c r="N154" i="2"/>
  <c r="BF154" i="2"/>
  <c r="BI153" i="2"/>
  <c r="BH153" i="2"/>
  <c r="BG153" i="2"/>
  <c r="BE153" i="2"/>
  <c r="AA153" i="2"/>
  <c r="Y153" i="2"/>
  <c r="W153" i="2"/>
  <c r="BK153" i="2"/>
  <c r="N153" i="2"/>
  <c r="BF153" i="2" s="1"/>
  <c r="BI152" i="2"/>
  <c r="BH152" i="2"/>
  <c r="BG152" i="2"/>
  <c r="BE152" i="2"/>
  <c r="AA152" i="2"/>
  <c r="Y152" i="2"/>
  <c r="W152" i="2"/>
  <c r="BK152" i="2"/>
  <c r="N152" i="2"/>
  <c r="BF152" i="2"/>
  <c r="BI151" i="2"/>
  <c r="BH151" i="2"/>
  <c r="BG151" i="2"/>
  <c r="BE151" i="2"/>
  <c r="AA151" i="2"/>
  <c r="Y151" i="2"/>
  <c r="W151" i="2"/>
  <c r="BK151" i="2"/>
  <c r="N151" i="2"/>
  <c r="BF151" i="2" s="1"/>
  <c r="BI150" i="2"/>
  <c r="BH150" i="2"/>
  <c r="BG150" i="2"/>
  <c r="BE150" i="2"/>
  <c r="AA150" i="2"/>
  <c r="Y150" i="2"/>
  <c r="W150" i="2"/>
  <c r="BK150" i="2"/>
  <c r="N150" i="2"/>
  <c r="BF150" i="2"/>
  <c r="BI149" i="2"/>
  <c r="BH149" i="2"/>
  <c r="BG149" i="2"/>
  <c r="BE149" i="2"/>
  <c r="AA149" i="2"/>
  <c r="Y149" i="2"/>
  <c r="W149" i="2"/>
  <c r="BK149" i="2"/>
  <c r="N149" i="2"/>
  <c r="BF149" i="2" s="1"/>
  <c r="BI148" i="2"/>
  <c r="BH148" i="2"/>
  <c r="BG148" i="2"/>
  <c r="BE148" i="2"/>
  <c r="AA148" i="2"/>
  <c r="Y148" i="2"/>
  <c r="W148" i="2"/>
  <c r="BK148" i="2"/>
  <c r="N148" i="2"/>
  <c r="BF148" i="2"/>
  <c r="BI147" i="2"/>
  <c r="BH147" i="2"/>
  <c r="BG147" i="2"/>
  <c r="BE147" i="2"/>
  <c r="AA147" i="2"/>
  <c r="Y147" i="2"/>
  <c r="W147" i="2"/>
  <c r="BK147" i="2"/>
  <c r="N147" i="2"/>
  <c r="BF147" i="2" s="1"/>
  <c r="BI146" i="2"/>
  <c r="BH146" i="2"/>
  <c r="BG146" i="2"/>
  <c r="BE146" i="2"/>
  <c r="AA146" i="2"/>
  <c r="Y146" i="2"/>
  <c r="W146" i="2"/>
  <c r="BK146" i="2"/>
  <c r="N146" i="2"/>
  <c r="BF146" i="2"/>
  <c r="BI145" i="2"/>
  <c r="BH145" i="2"/>
  <c r="BG145" i="2"/>
  <c r="BE145" i="2"/>
  <c r="AA145" i="2"/>
  <c r="Y145" i="2"/>
  <c r="W145" i="2"/>
  <c r="BK145" i="2"/>
  <c r="N145" i="2"/>
  <c r="BF145" i="2" s="1"/>
  <c r="BI144" i="2"/>
  <c r="BH144" i="2"/>
  <c r="BG144" i="2"/>
  <c r="BE144" i="2"/>
  <c r="AA144" i="2"/>
  <c r="Y144" i="2"/>
  <c r="W144" i="2"/>
  <c r="BK144" i="2"/>
  <c r="N144" i="2"/>
  <c r="BF144" i="2"/>
  <c r="BI143" i="2"/>
  <c r="BH143" i="2"/>
  <c r="BG143" i="2"/>
  <c r="BE143" i="2"/>
  <c r="AA143" i="2"/>
  <c r="Y143" i="2"/>
  <c r="W143" i="2"/>
  <c r="BK143" i="2"/>
  <c r="N143" i="2"/>
  <c r="BF143" i="2" s="1"/>
  <c r="BI142" i="2"/>
  <c r="BH142" i="2"/>
  <c r="BG142" i="2"/>
  <c r="BE142" i="2"/>
  <c r="AA142" i="2"/>
  <c r="Y142" i="2"/>
  <c r="W142" i="2"/>
  <c r="BK142" i="2"/>
  <c r="N142" i="2"/>
  <c r="BF142" i="2"/>
  <c r="BI141" i="2"/>
  <c r="BH141" i="2"/>
  <c r="BG141" i="2"/>
  <c r="BE141" i="2"/>
  <c r="AA141" i="2"/>
  <c r="Y141" i="2"/>
  <c r="W141" i="2"/>
  <c r="BK141" i="2"/>
  <c r="N141" i="2"/>
  <c r="BF141" i="2" s="1"/>
  <c r="BI140" i="2"/>
  <c r="BH140" i="2"/>
  <c r="BG140" i="2"/>
  <c r="BE140" i="2"/>
  <c r="AA140" i="2"/>
  <c r="Y140" i="2"/>
  <c r="W140" i="2"/>
  <c r="BK140" i="2"/>
  <c r="N140" i="2"/>
  <c r="BF140" i="2"/>
  <c r="BI139" i="2"/>
  <c r="BH139" i="2"/>
  <c r="BG139" i="2"/>
  <c r="BE139" i="2"/>
  <c r="AA139" i="2"/>
  <c r="Y139" i="2"/>
  <c r="W139" i="2"/>
  <c r="BK139" i="2"/>
  <c r="N139" i="2"/>
  <c r="BF139" i="2" s="1"/>
  <c r="BI138" i="2"/>
  <c r="BH138" i="2"/>
  <c r="BG138" i="2"/>
  <c r="BE138" i="2"/>
  <c r="AA138" i="2"/>
  <c r="Y138" i="2"/>
  <c r="W138" i="2"/>
  <c r="BK138" i="2"/>
  <c r="N138" i="2"/>
  <c r="BF138" i="2"/>
  <c r="BI137" i="2"/>
  <c r="BH137" i="2"/>
  <c r="BG137" i="2"/>
  <c r="BE137" i="2"/>
  <c r="AA137" i="2"/>
  <c r="Y137" i="2"/>
  <c r="W137" i="2"/>
  <c r="BK137" i="2"/>
  <c r="N137" i="2"/>
  <c r="BF137" i="2" s="1"/>
  <c r="BI136" i="2"/>
  <c r="BH136" i="2"/>
  <c r="BG136" i="2"/>
  <c r="BE136" i="2"/>
  <c r="AA136" i="2"/>
  <c r="Y136" i="2"/>
  <c r="W136" i="2"/>
  <c r="BK136" i="2"/>
  <c r="N136" i="2"/>
  <c r="BF136" i="2"/>
  <c r="BI135" i="2"/>
  <c r="BH135" i="2"/>
  <c r="BG135" i="2"/>
  <c r="BE135" i="2"/>
  <c r="AA135" i="2"/>
  <c r="Y135" i="2"/>
  <c r="W135" i="2"/>
  <c r="BK135" i="2"/>
  <c r="N135" i="2"/>
  <c r="BF135" i="2" s="1"/>
  <c r="BI134" i="2"/>
  <c r="BH134" i="2"/>
  <c r="BG134" i="2"/>
  <c r="BE134" i="2"/>
  <c r="AA134" i="2"/>
  <c r="Y134" i="2"/>
  <c r="W134" i="2"/>
  <c r="BK134" i="2"/>
  <c r="N134" i="2"/>
  <c r="BF134" i="2"/>
  <c r="BI133" i="2"/>
  <c r="BH133" i="2"/>
  <c r="BG133" i="2"/>
  <c r="BE133" i="2"/>
  <c r="AA133" i="2"/>
  <c r="Y133" i="2"/>
  <c r="W133" i="2"/>
  <c r="BK133" i="2"/>
  <c r="N133" i="2"/>
  <c r="BF133" i="2" s="1"/>
  <c r="BI132" i="2"/>
  <c r="BH132" i="2"/>
  <c r="BG132" i="2"/>
  <c r="BE132" i="2"/>
  <c r="AA132" i="2"/>
  <c r="Y132" i="2"/>
  <c r="W132" i="2"/>
  <c r="BK132" i="2"/>
  <c r="N132" i="2"/>
  <c r="BF132" i="2"/>
  <c r="BI131" i="2"/>
  <c r="BH131" i="2"/>
  <c r="BG131" i="2"/>
  <c r="BE131" i="2"/>
  <c r="AA131" i="2"/>
  <c r="Y131" i="2"/>
  <c r="W131" i="2"/>
  <c r="BK131" i="2"/>
  <c r="N131" i="2"/>
  <c r="BF131" i="2" s="1"/>
  <c r="BI130" i="2"/>
  <c r="BH130" i="2"/>
  <c r="BG130" i="2"/>
  <c r="BE130" i="2"/>
  <c r="AA130" i="2"/>
  <c r="Y130" i="2"/>
  <c r="W130" i="2"/>
  <c r="BK130" i="2"/>
  <c r="N130" i="2"/>
  <c r="BF130" i="2"/>
  <c r="BI129" i="2"/>
  <c r="BH129" i="2"/>
  <c r="BG129" i="2"/>
  <c r="BE129" i="2"/>
  <c r="AA129" i="2"/>
  <c r="Y129" i="2"/>
  <c r="W129" i="2"/>
  <c r="BK129" i="2"/>
  <c r="N129" i="2"/>
  <c r="BF129" i="2" s="1"/>
  <c r="BI128" i="2"/>
  <c r="BH128" i="2"/>
  <c r="BG128" i="2"/>
  <c r="BE128" i="2"/>
  <c r="AA128" i="2"/>
  <c r="Y128" i="2"/>
  <c r="W128" i="2"/>
  <c r="BK128" i="2"/>
  <c r="N128" i="2"/>
  <c r="BF128" i="2"/>
  <c r="BI127" i="2"/>
  <c r="BH127" i="2"/>
  <c r="BG127" i="2"/>
  <c r="BE127" i="2"/>
  <c r="AA127" i="2"/>
  <c r="Y127" i="2"/>
  <c r="W127" i="2"/>
  <c r="BK127" i="2"/>
  <c r="N127" i="2"/>
  <c r="BF127" i="2" s="1"/>
  <c r="BI126" i="2"/>
  <c r="BH126" i="2"/>
  <c r="BG126" i="2"/>
  <c r="BE126" i="2"/>
  <c r="AA126" i="2"/>
  <c r="Y126" i="2"/>
  <c r="W126" i="2"/>
  <c r="BK126" i="2"/>
  <c r="N126" i="2"/>
  <c r="BF126" i="2"/>
  <c r="BI125" i="2"/>
  <c r="BH125" i="2"/>
  <c r="BG125" i="2"/>
  <c r="BE125" i="2"/>
  <c r="AA125" i="2"/>
  <c r="Y125" i="2"/>
  <c r="W125" i="2"/>
  <c r="BK125" i="2"/>
  <c r="N125" i="2"/>
  <c r="BF125" i="2" s="1"/>
  <c r="BI124" i="2"/>
  <c r="BH124" i="2"/>
  <c r="BG124" i="2"/>
  <c r="BE124" i="2"/>
  <c r="AA124" i="2"/>
  <c r="Y124" i="2"/>
  <c r="W124" i="2"/>
  <c r="BK124" i="2"/>
  <c r="N124" i="2"/>
  <c r="BF124" i="2"/>
  <c r="BI123" i="2"/>
  <c r="BH123" i="2"/>
  <c r="BG123" i="2"/>
  <c r="BE123" i="2"/>
  <c r="AA123" i="2"/>
  <c r="Y123" i="2"/>
  <c r="W123" i="2"/>
  <c r="BK123" i="2"/>
  <c r="N123" i="2"/>
  <c r="BF123" i="2" s="1"/>
  <c r="BI122" i="2"/>
  <c r="BH122" i="2"/>
  <c r="BG122" i="2"/>
  <c r="BE122" i="2"/>
  <c r="AA122" i="2"/>
  <c r="Y122" i="2"/>
  <c r="W122" i="2"/>
  <c r="BK122" i="2"/>
  <c r="N122" i="2"/>
  <c r="BF122" i="2"/>
  <c r="BI121" i="2"/>
  <c r="BH121" i="2"/>
  <c r="BG121" i="2"/>
  <c r="BE121" i="2"/>
  <c r="AA121" i="2"/>
  <c r="Y121" i="2"/>
  <c r="W121" i="2"/>
  <c r="BK121" i="2"/>
  <c r="N121" i="2"/>
  <c r="BF121" i="2" s="1"/>
  <c r="BI120" i="2"/>
  <c r="BH120" i="2"/>
  <c r="BG120" i="2"/>
  <c r="BE120" i="2"/>
  <c r="AA120" i="2"/>
  <c r="Y120" i="2"/>
  <c r="W120" i="2"/>
  <c r="BK120" i="2"/>
  <c r="N120" i="2"/>
  <c r="BF120" i="2"/>
  <c r="BI119" i="2"/>
  <c r="BH119" i="2"/>
  <c r="BG119" i="2"/>
  <c r="BE119" i="2"/>
  <c r="AA119" i="2"/>
  <c r="Y119" i="2"/>
  <c r="W119" i="2"/>
  <c r="BK119" i="2"/>
  <c r="N119" i="2"/>
  <c r="BF119" i="2" s="1"/>
  <c r="BI118" i="2"/>
  <c r="BH118" i="2"/>
  <c r="BG118" i="2"/>
  <c r="BE118" i="2"/>
  <c r="AA118" i="2"/>
  <c r="Y118" i="2"/>
  <c r="W118" i="2"/>
  <c r="W115" i="2" s="1"/>
  <c r="AU88" i="1" s="1"/>
  <c r="AU87" i="1" s="1"/>
  <c r="BK118" i="2"/>
  <c r="N118" i="2"/>
  <c r="BF118" i="2"/>
  <c r="BI117" i="2"/>
  <c r="BH117" i="2"/>
  <c r="BG117" i="2"/>
  <c r="BE117" i="2"/>
  <c r="AA117" i="2"/>
  <c r="AA115" i="2" s="1"/>
  <c r="Y117" i="2"/>
  <c r="W117" i="2"/>
  <c r="BK117" i="2"/>
  <c r="N117" i="2"/>
  <c r="BF117" i="2" s="1"/>
  <c r="BI116" i="2"/>
  <c r="BH116" i="2"/>
  <c r="BG116" i="2"/>
  <c r="BE116" i="2"/>
  <c r="AA116" i="2"/>
  <c r="Y116" i="2"/>
  <c r="Y115" i="2" s="1"/>
  <c r="W116" i="2"/>
  <c r="BK116" i="2"/>
  <c r="BK115" i="2" s="1"/>
  <c r="N115" i="2" s="1"/>
  <c r="N88" i="2" s="1"/>
  <c r="N116" i="2"/>
  <c r="BF116" i="2" s="1"/>
  <c r="F109" i="2"/>
  <c r="F107" i="2"/>
  <c r="BI96" i="2"/>
  <c r="BH96" i="2"/>
  <c r="BG96" i="2"/>
  <c r="BE96" i="2"/>
  <c r="BI95" i="2"/>
  <c r="BH95" i="2"/>
  <c r="BG95" i="2"/>
  <c r="BE95" i="2"/>
  <c r="BI94" i="2"/>
  <c r="BH94" i="2"/>
  <c r="BG94" i="2"/>
  <c r="BE94" i="2"/>
  <c r="BI93" i="2"/>
  <c r="BH93" i="2"/>
  <c r="H35" i="2" s="1"/>
  <c r="BC88" i="1" s="1"/>
  <c r="BC87" i="1" s="1"/>
  <c r="BG93" i="2"/>
  <c r="BE93" i="2"/>
  <c r="BI92" i="2"/>
  <c r="BH92" i="2"/>
  <c r="BG92" i="2"/>
  <c r="BE92" i="2"/>
  <c r="BI91" i="2"/>
  <c r="H36" i="2"/>
  <c r="BD88" i="1" s="1"/>
  <c r="BD87" i="1" s="1"/>
  <c r="W35" i="1" s="1"/>
  <c r="BH91" i="2"/>
  <c r="BG91" i="2"/>
  <c r="H34" i="2" s="1"/>
  <c r="BB88" i="1" s="1"/>
  <c r="BB87" i="1" s="1"/>
  <c r="BE91" i="2"/>
  <c r="M32" i="2" s="1"/>
  <c r="AV88" i="1" s="1"/>
  <c r="F81" i="2"/>
  <c r="F79" i="2"/>
  <c r="O21" i="2"/>
  <c r="E21" i="2"/>
  <c r="M112" i="2"/>
  <c r="M84" i="2"/>
  <c r="O20" i="2"/>
  <c r="O18" i="2"/>
  <c r="E18" i="2"/>
  <c r="M83" i="2" s="1"/>
  <c r="M111" i="2"/>
  <c r="O17" i="2"/>
  <c r="O15" i="2"/>
  <c r="E15" i="2"/>
  <c r="F112" i="2" s="1"/>
  <c r="O14" i="2"/>
  <c r="O12" i="2"/>
  <c r="E12" i="2"/>
  <c r="F111" i="2" s="1"/>
  <c r="F83" i="2"/>
  <c r="O11" i="2"/>
  <c r="O9" i="2"/>
  <c r="M109" i="2" s="1"/>
  <c r="M81" i="2"/>
  <c r="F6" i="2"/>
  <c r="F106" i="2" s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H91" i="1"/>
  <c r="CG91" i="1"/>
  <c r="CF91" i="1"/>
  <c r="BZ91" i="1"/>
  <c r="CE91" i="1"/>
  <c r="AM83" i="1"/>
  <c r="L83" i="1"/>
  <c r="AM82" i="1"/>
  <c r="L82" i="1"/>
  <c r="AM80" i="1"/>
  <c r="L80" i="1"/>
  <c r="L78" i="1"/>
  <c r="L77" i="1"/>
  <c r="W33" i="1" l="1"/>
  <c r="AX87" i="1"/>
  <c r="N96" i="2"/>
  <c r="BF96" i="2" s="1"/>
  <c r="N94" i="2"/>
  <c r="BF94" i="2" s="1"/>
  <c r="N92" i="2"/>
  <c r="BF92" i="2" s="1"/>
  <c r="N91" i="2"/>
  <c r="N95" i="2"/>
  <c r="BF95" i="2" s="1"/>
  <c r="N93" i="2"/>
  <c r="BF93" i="2" s="1"/>
  <c r="M27" i="2"/>
  <c r="AY87" i="1"/>
  <c r="W34" i="1"/>
  <c r="H32" i="2"/>
  <c r="AZ88" i="1" s="1"/>
  <c r="AZ87" i="1" s="1"/>
  <c r="F78" i="2"/>
  <c r="F84" i="2"/>
  <c r="N90" i="2" l="1"/>
  <c r="BF91" i="2"/>
  <c r="AV87" i="1"/>
  <c r="M28" i="2" l="1"/>
  <c r="L98" i="2"/>
  <c r="M33" i="2"/>
  <c r="AW88" i="1" s="1"/>
  <c r="AT88" i="1" s="1"/>
  <c r="H33" i="2"/>
  <c r="BA88" i="1" s="1"/>
  <c r="BA87" i="1" s="1"/>
  <c r="AS88" i="1" l="1"/>
  <c r="AS87" i="1" s="1"/>
  <c r="M30" i="2"/>
  <c r="W32" i="1"/>
  <c r="AW87" i="1"/>
  <c r="AK32" i="1" l="1"/>
  <c r="AT87" i="1"/>
  <c r="L38" i="2"/>
  <c r="AG88" i="1"/>
  <c r="AG87" i="1" l="1"/>
  <c r="AN88" i="1"/>
  <c r="AG92" i="1" l="1"/>
  <c r="AK26" i="1"/>
  <c r="AG91" i="1"/>
  <c r="AG94" i="1"/>
  <c r="AN87" i="1"/>
  <c r="AG93" i="1"/>
  <c r="CD93" i="1" l="1"/>
  <c r="AV93" i="1"/>
  <c r="BY93" i="1" s="1"/>
  <c r="AV91" i="1"/>
  <c r="BY91" i="1" s="1"/>
  <c r="CD91" i="1"/>
  <c r="AG90" i="1"/>
  <c r="AN91" i="1"/>
  <c r="AV94" i="1"/>
  <c r="BY94" i="1" s="1"/>
  <c r="CD94" i="1"/>
  <c r="AN94" i="1"/>
  <c r="CD92" i="1"/>
  <c r="AV92" i="1"/>
  <c r="BY92" i="1" s="1"/>
  <c r="AK27" i="1" l="1"/>
  <c r="AK29" i="1" s="1"/>
  <c r="AG96" i="1"/>
  <c r="AN93" i="1"/>
  <c r="AN90" i="1"/>
  <c r="AN96" i="1" s="1"/>
  <c r="W31" i="1"/>
  <c r="AN92" i="1"/>
  <c r="AK31" i="1"/>
  <c r="AK37" i="1" l="1"/>
</calcChain>
</file>

<file path=xl/sharedStrings.xml><?xml version="1.0" encoding="utf-8"?>
<sst xmlns="http://schemas.openxmlformats.org/spreadsheetml/2006/main" count="1673" uniqueCount="528">
  <si>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</si>
  <si>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</si>
  <si>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</si>
  <si>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</si>
  <si>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</si>
  <si>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</si>
  <si>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</si>
  <si>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</si>
  <si>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</si>
  <si>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</si>
  <si>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</si>
  <si>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</si>
  <si>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</si>
  <si>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</si>
  <si>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</si>
  <si>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Tera2018032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</si>
  <si>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</si>
  <si>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</si>
  <si>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</si>
  <si>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</si>
  <si>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</si>
  <si>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</si>
  <si>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</si>
  <si>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</si>
  <si>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</si>
  <si>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IČO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</si>
  <si>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</si>
  <si>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</si>
  <si>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</si>
  <si>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</si>
  <si>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</si>
  <si>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</si>
  <si>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</si>
  <si>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</si>
  <si>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</si>
  <si>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</si>
  <si>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</si>
  <si>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</si>
  <si>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</si>
  <si>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</si>
  <si>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</si>
  <si>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</si>
  <si>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</si>
  <si>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</si>
  <si>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</si>
  <si>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</si>
  <si>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</si>
  <si>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</si>
  <si>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</si>
  <si>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</si>
  <si>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</si>
  <si>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</si>
  <si>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</si>
  <si>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</si>
  <si>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</si>
  <si>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</si>
  <si>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</si>
  <si>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</si>
  <si>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</si>
  <si>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</si>
  <si>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</si>
  <si>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</si>
  <si>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</si>
  <si>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</si>
  <si>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</si>
  <si>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</si>
  <si>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</si>
  <si>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</si>
  <si>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</si>
  <si>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</si>
  <si>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</si>
  <si>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</si>
  <si>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</si>
  <si>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</si>
  <si>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</si>
  <si>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{2e7913f7-0d6f-431f-b289-4ed64b6f9e1a}</t>
  </si>
  <si>
    <t>{00000000-0000-0000-0000-000000000000}</t>
  </si>
  <si>
    <t>/</t>
  </si>
  <si>
    <t>SC1</t>
  </si>
  <si>
    <t>Elektroinštalácie</t>
  </si>
  <si>
    <t>1</t>
  </si>
  <si>
    <t>{c53431f5-118f-4983-a993-f9f2a1b19116}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</si>
  <si>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</si>
  <si>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</si>
  <si>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</si>
  <si>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</si>
  <si>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</si>
  <si>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</si>
  <si>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</si>
  <si>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</si>
  <si>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</si>
  <si>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</si>
  <si>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</si>
  <si>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</si>
  <si>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</si>
  <si>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</si>
  <si>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</si>
  <si>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</si>
  <si>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SC1 - Elektroinštalácie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</si>
  <si>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</si>
  <si>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</si>
  <si>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</si>
  <si>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</si>
  <si>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</si>
  <si>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</si>
  <si>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</si>
  <si>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</si>
  <si>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</si>
  <si>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</si>
  <si>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</si>
  <si>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</si>
  <si>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</si>
  <si>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</si>
  <si>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</si>
  <si>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</si>
  <si>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</si>
  <si>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</si>
  <si>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</si>
  <si>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</si>
  <si>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</si>
  <si>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</si>
  <si>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</si>
  <si>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</si>
  <si>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</si>
  <si>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</si>
  <si>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</si>
  <si>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</si>
  <si>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</si>
  <si>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</si>
  <si>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K</t>
  </si>
  <si>
    <t>21001-0003</t>
  </si>
  <si>
    <t>Montáž el-inšt rúrky (plast) ohybná, pod omietku D25 (d23)mm</t>
  </si>
  <si>
    <t>m</t>
  </si>
  <si>
    <t>4</t>
  </si>
  <si>
    <t>ROZPOCET</t>
  </si>
  <si>
    <t>160887710</t>
  </si>
  <si>
    <t>3</t>
  </si>
  <si>
    <t>21001-0022</t>
  </si>
  <si>
    <t>Montáž el-inšt rúrky (plast) tuhá, uložená pevne D25 (d23)mm</t>
  </si>
  <si>
    <t>60336994</t>
  </si>
  <si>
    <t>6</t>
  </si>
  <si>
    <t>21001-0133</t>
  </si>
  <si>
    <t>Montáž ochrannej rúrky (plast-PE, novodur a pod) uložená pevne (d38)mm</t>
  </si>
  <si>
    <t>-1559182071</t>
  </si>
  <si>
    <t>8</t>
  </si>
  <si>
    <t>21001-0301</t>
  </si>
  <si>
    <t>Montáž krabice do muriva 1-nás KP (68) bez zapojenia, prístrojová</t>
  </si>
  <si>
    <t>kus</t>
  </si>
  <si>
    <t>-103546416</t>
  </si>
  <si>
    <t>10</t>
  </si>
  <si>
    <t>21001-0321</t>
  </si>
  <si>
    <t>Montáž krabice do muriva KR (68) vrátane zapojenia, rozvodka s vekom a svorkovnicou</t>
  </si>
  <si>
    <t>-859175259</t>
  </si>
  <si>
    <t>14</t>
  </si>
  <si>
    <t>21004-0731</t>
  </si>
  <si>
    <t>Vyrezanie rýh frézovaním, v plnom pálenom tehlovom murive hl.2,5 cm š.4 cm</t>
  </si>
  <si>
    <t>1333572793</t>
  </si>
  <si>
    <t>15</t>
  </si>
  <si>
    <t>21010-0002</t>
  </si>
  <si>
    <t>Ukončenie vodiča v rozvádzači, zapojenie 4-6 mm2</t>
  </si>
  <si>
    <t>-778396317</t>
  </si>
  <si>
    <t>16</t>
  </si>
  <si>
    <t>21010-0003</t>
  </si>
  <si>
    <t>Ukončenie vodiča v rozvádzači, zapojenie 10-16 mm2</t>
  </si>
  <si>
    <t>-478197854</t>
  </si>
  <si>
    <t>17</t>
  </si>
  <si>
    <t>21010-0138</t>
  </si>
  <si>
    <t>Ukončenie celoplastových káblov v rozvádzači na svorky, zapojenie 4x 10-16 mm2</t>
  </si>
  <si>
    <t>1044429348</t>
  </si>
  <si>
    <t>18</t>
  </si>
  <si>
    <t>21010-0145</t>
  </si>
  <si>
    <t>Ukončenie celoplastových káblov v rozvádzači na svorky, zapojenie 5x 4-6 mm2</t>
  </si>
  <si>
    <t>-196497330</t>
  </si>
  <si>
    <t>19</t>
  </si>
  <si>
    <t>21010-0146</t>
  </si>
  <si>
    <t>Ukončenie celoplastových káblov v rozvádzači na svorky, zapojenie 5x 10-16 mm2</t>
  </si>
  <si>
    <t>-331989164</t>
  </si>
  <si>
    <t>21011-0001</t>
  </si>
  <si>
    <t>Montáž, spínač nástenný, zapustený IP20-44, rad.1</t>
  </si>
  <si>
    <t>2033048496</t>
  </si>
  <si>
    <t>22</t>
  </si>
  <si>
    <t>21011-0003</t>
  </si>
  <si>
    <t>Montáž, spínač nástenný, zapustený IP20-44, rad.5</t>
  </si>
  <si>
    <t>-488190592</t>
  </si>
  <si>
    <t>24</t>
  </si>
  <si>
    <t>21011-0041</t>
  </si>
  <si>
    <t>Montáž, spínač zapustený IP20, rad.1</t>
  </si>
  <si>
    <t>-1769339457</t>
  </si>
  <si>
    <t>26</t>
  </si>
  <si>
    <t>21011-0043</t>
  </si>
  <si>
    <t>Montáž, spínač zapustený IP20, rad.5</t>
  </si>
  <si>
    <t>2089341114</t>
  </si>
  <si>
    <t>28</t>
  </si>
  <si>
    <t>21011-0045</t>
  </si>
  <si>
    <t>Montáž, prepínač zapustený IP20, rad.6</t>
  </si>
  <si>
    <t>-1558393727</t>
  </si>
  <si>
    <t>30</t>
  </si>
  <si>
    <t>21011-0046</t>
  </si>
  <si>
    <t>Montáž, prepínač zapustený IP20, rad.7</t>
  </si>
  <si>
    <t>-14338370</t>
  </si>
  <si>
    <t>32</t>
  </si>
  <si>
    <t>21011-0082</t>
  </si>
  <si>
    <t>Montáž, spínač - šporáková prípojka zapustená, rad.3</t>
  </si>
  <si>
    <t>-1515285010</t>
  </si>
  <si>
    <t>34</t>
  </si>
  <si>
    <t>21011-0552</t>
  </si>
  <si>
    <t>Montáž, prepínač vačkový S 63VPJ 01,2,3,4</t>
  </si>
  <si>
    <t>-1879703449</t>
  </si>
  <si>
    <t>36</t>
  </si>
  <si>
    <t>21011-1012</t>
  </si>
  <si>
    <t>Montáž, zásuvka zapustená IP20-40, x-násobná 10/16A - 250V, priebežná</t>
  </si>
  <si>
    <t>-966215945</t>
  </si>
  <si>
    <t>38</t>
  </si>
  <si>
    <t>21011-1021</t>
  </si>
  <si>
    <t>Montáž, zásuvka nástenná, zapustená IP40-44, x-násobná 10/16A - 250V, koncová</t>
  </si>
  <si>
    <t>41409981</t>
  </si>
  <si>
    <t>40</t>
  </si>
  <si>
    <t>21014-0430</t>
  </si>
  <si>
    <t>Montáž a zapojenie kompletných skriniek so STOP tlačidlom</t>
  </si>
  <si>
    <t>2134455756</t>
  </si>
  <si>
    <t>42</t>
  </si>
  <si>
    <t>21019-0003</t>
  </si>
  <si>
    <t>Montáž rozvodnice do 100kg</t>
  </si>
  <si>
    <t>147353844</t>
  </si>
  <si>
    <t>45</t>
  </si>
  <si>
    <t>21020-1042P</t>
  </si>
  <si>
    <t>Montáž svietidiel LED - prisadené</t>
  </si>
  <si>
    <t>-336897691</t>
  </si>
  <si>
    <t>54</t>
  </si>
  <si>
    <t>21022-0321</t>
  </si>
  <si>
    <t>Montáž svorky na potrubie s Cu, nerez pásom (Bernard)</t>
  </si>
  <si>
    <t>-1477980227</t>
  </si>
  <si>
    <t>57</t>
  </si>
  <si>
    <t>21022-0325</t>
  </si>
  <si>
    <t>Montáž a pripojenie ekvipotenciálnej svorkovnice</t>
  </si>
  <si>
    <t>-559647782</t>
  </si>
  <si>
    <t>59</t>
  </si>
  <si>
    <t>21080-0646</t>
  </si>
  <si>
    <t>Montáž, vodič Cu prepojovací, lanové jadro, uložený pevne H07V-K, CYA 6</t>
  </si>
  <si>
    <t>671565802</t>
  </si>
  <si>
    <t>61</t>
  </si>
  <si>
    <t>21080-0649</t>
  </si>
  <si>
    <t>Montáž, vodič Cu prepojovací, lanové jadro, uložený pevne H07V-K, CYA 25</t>
  </si>
  <si>
    <t>-1261526666</t>
  </si>
  <si>
    <t>63</t>
  </si>
  <si>
    <t>21080-2469</t>
  </si>
  <si>
    <t>Montáž, šnúra gumená 750V, lanové jadro, uložená pevne H07RN-F (CGSG) 5x4</t>
  </si>
  <si>
    <t>-1528821806</t>
  </si>
  <si>
    <t>65</t>
  </si>
  <si>
    <t>21080-2472</t>
  </si>
  <si>
    <t>Montáž, šnúra gumená 750V, lanové jadro, uložená pevne H07RN-F (CGSG) 5x16</t>
  </si>
  <si>
    <t>2071102988</t>
  </si>
  <si>
    <t>67</t>
  </si>
  <si>
    <t>21081-0041</t>
  </si>
  <si>
    <t>Montáž, kábel Cu 750V uložený pevne CYKY 2x1,5</t>
  </si>
  <si>
    <t>96947736</t>
  </si>
  <si>
    <t>69</t>
  </si>
  <si>
    <t>21081-0045</t>
  </si>
  <si>
    <t>Montáž, kábel Cu 750V uložený pevne CYKY 3x1,5</t>
  </si>
  <si>
    <t>-699511217</t>
  </si>
  <si>
    <t>71</t>
  </si>
  <si>
    <t>21081-0045.</t>
  </si>
  <si>
    <t>-75280637</t>
  </si>
  <si>
    <t>73</t>
  </si>
  <si>
    <t>21081-0046</t>
  </si>
  <si>
    <t>Montáž, kábel Cu 750V uložený pevne CYKY 3x2,5</t>
  </si>
  <si>
    <t>-711511941</t>
  </si>
  <si>
    <t>75</t>
  </si>
  <si>
    <t>21081-0053</t>
  </si>
  <si>
    <t>Montáž, kábel Cu 750V uložený pevne CYKY 4x10</t>
  </si>
  <si>
    <t>-1034580449</t>
  </si>
  <si>
    <t>77</t>
  </si>
  <si>
    <t>21081-0054</t>
  </si>
  <si>
    <t>Montáž, kábel Cu 750V uložený pevne CYKY 4x16</t>
  </si>
  <si>
    <t>-1423166351</t>
  </si>
  <si>
    <t>79</t>
  </si>
  <si>
    <t>21081-0056</t>
  </si>
  <si>
    <t>Montáž, kábel Cu 750V uložený pevne CYKY 5x2,5</t>
  </si>
  <si>
    <t>1461487650</t>
  </si>
  <si>
    <t>81</t>
  </si>
  <si>
    <t>21081-0057</t>
  </si>
  <si>
    <t>Montáž, kábel Cu 750V uložený pevne CYKY 5x4-16</t>
  </si>
  <si>
    <t>-754675738</t>
  </si>
  <si>
    <t>83</t>
  </si>
  <si>
    <t>21081-0057:</t>
  </si>
  <si>
    <t>1417080127</t>
  </si>
  <si>
    <t>85</t>
  </si>
  <si>
    <t>21088-0305</t>
  </si>
  <si>
    <t>Montáž, bezhalogénový kábel Cu 750V uložený pevne CXKE, CHKE, N2XH, NHXH 3x1,5</t>
  </si>
  <si>
    <t>251565132</t>
  </si>
  <si>
    <t>12</t>
  </si>
  <si>
    <t>21101-0006</t>
  </si>
  <si>
    <t>Osadenie plastovej "hmoždinky", vyvŕtanie diery D 8mm, do muriva z ostro pálen. tehál, alebo stredne tvrdého kameňa</t>
  </si>
  <si>
    <t>2112519865</t>
  </si>
  <si>
    <t>87</t>
  </si>
  <si>
    <t>21329-0010P</t>
  </si>
  <si>
    <t>Zabezpečenie vypnutého stavu a provizórne napájanie</t>
  </si>
  <si>
    <t>hod</t>
  </si>
  <si>
    <t>-1675947945</t>
  </si>
  <si>
    <t>88</t>
  </si>
  <si>
    <t>21329-0015,</t>
  </si>
  <si>
    <t>Drobné murárske vysprávky a sadrovanie</t>
  </si>
  <si>
    <t>-2036040499</t>
  </si>
  <si>
    <t>90</t>
  </si>
  <si>
    <t>21329-0040</t>
  </si>
  <si>
    <t>Demontáž existujúceho zariadenia</t>
  </si>
  <si>
    <t>1723343038</t>
  </si>
  <si>
    <t>91</t>
  </si>
  <si>
    <t>21329-1000.01</t>
  </si>
  <si>
    <t>Spracovanie východiskovej revízie a vypracovanie správy</t>
  </si>
  <si>
    <t>1279924507</t>
  </si>
  <si>
    <t>92</t>
  </si>
  <si>
    <t>21329-1051.2.</t>
  </si>
  <si>
    <t>Skreslenie  PD skutkového stavu</t>
  </si>
  <si>
    <t>ks</t>
  </si>
  <si>
    <t>-37875591</t>
  </si>
  <si>
    <t>60</t>
  </si>
  <si>
    <t>341 010M425</t>
  </si>
  <si>
    <t>Vodič Cu (CYA) : H07V-K 6 GNYE lanko (RM) zel/žltý</t>
  </si>
  <si>
    <t>2012482258</t>
  </si>
  <si>
    <t>62</t>
  </si>
  <si>
    <t>341 010M446</t>
  </si>
  <si>
    <t>Kábel Cu (CYA) : H07V-K 25 GNYE lano (RM) zel/žltý</t>
  </si>
  <si>
    <t>-1826224041</t>
  </si>
  <si>
    <t>68</t>
  </si>
  <si>
    <t>341 203M001</t>
  </si>
  <si>
    <t>Kábel Cu 750V : CYKY-O 2x1,5</t>
  </si>
  <si>
    <t>-834439423</t>
  </si>
  <si>
    <t>72</t>
  </si>
  <si>
    <t>341 203M100</t>
  </si>
  <si>
    <t>Kábel Cu 750V : CYKY-J 3x1,5</t>
  </si>
  <si>
    <t>-220293362</t>
  </si>
  <si>
    <t>70</t>
  </si>
  <si>
    <t>341 203M101</t>
  </si>
  <si>
    <t>Kábel Cu 750V : CYKY-O 3x1,5</t>
  </si>
  <si>
    <t>1678275407</t>
  </si>
  <si>
    <t>74</t>
  </si>
  <si>
    <t>341 203M110</t>
  </si>
  <si>
    <t>Kábel Cu 750V : CYKY-J 3x2,5</t>
  </si>
  <si>
    <t>2063953944</t>
  </si>
  <si>
    <t>76</t>
  </si>
  <si>
    <t>341 203M240</t>
  </si>
  <si>
    <t>Kábel Cu 750V : CYKY-J 4x10</t>
  </si>
  <si>
    <t>-1228579429</t>
  </si>
  <si>
    <t>78</t>
  </si>
  <si>
    <t>341 203M250</t>
  </si>
  <si>
    <t>Kábel Cu 750V : CYKY-J 4x16</t>
  </si>
  <si>
    <t>-802911900</t>
  </si>
  <si>
    <t>80</t>
  </si>
  <si>
    <t>341 203M310</t>
  </si>
  <si>
    <t>Kábel Cu 750V : CYKY-J 5x2,5</t>
  </si>
  <si>
    <t>1795194502</t>
  </si>
  <si>
    <t>82</t>
  </si>
  <si>
    <t>341 203M320</t>
  </si>
  <si>
    <t>Kábel Cu 750V : CYKY-J 5x4</t>
  </si>
  <si>
    <t>-1771059345</t>
  </si>
  <si>
    <t>84</t>
  </si>
  <si>
    <t>341 203M350</t>
  </si>
  <si>
    <t>Kábel Cu 750V : CYKY-J 5x16</t>
  </si>
  <si>
    <t>314936481</t>
  </si>
  <si>
    <t>86</t>
  </si>
  <si>
    <t>341 220M110</t>
  </si>
  <si>
    <t>Kábel bezhalogénový Cu 1kV : 1-CHKE-V-J 3x1,5</t>
  </si>
  <si>
    <t>-1326117013</t>
  </si>
  <si>
    <t>64</t>
  </si>
  <si>
    <t>341 515M176</t>
  </si>
  <si>
    <t>Kábel ohybný gumený Cu 750V : (CGSG) H07RN-F 5x4</t>
  </si>
  <si>
    <t>907213506</t>
  </si>
  <si>
    <t>66</t>
  </si>
  <si>
    <t>341 515M182</t>
  </si>
  <si>
    <t>Kábel ohybný gumený Cu 750V : (CGSG) H07RN-F 5x16</t>
  </si>
  <si>
    <t>130149985</t>
  </si>
  <si>
    <t>25</t>
  </si>
  <si>
    <t>345 300A0001</t>
  </si>
  <si>
    <t>Spínač rad.1, zapustený  10A  biela, IP20 + rámik</t>
  </si>
  <si>
    <t>-1929751959</t>
  </si>
  <si>
    <t>33</t>
  </si>
  <si>
    <t>345 308A251</t>
  </si>
  <si>
    <t>Šporáková prípojka rad.3S : 39563-23, zapustená, kompletná, biela</t>
  </si>
  <si>
    <t>-742517320</t>
  </si>
  <si>
    <t>27</t>
  </si>
  <si>
    <t>345 313A051</t>
  </si>
  <si>
    <t>Spínač sériový  č. 5  , zapustený ,10A , biela , IP20 + rámik</t>
  </si>
  <si>
    <t>-2021019374</t>
  </si>
  <si>
    <t>29</t>
  </si>
  <si>
    <t>345 324A052</t>
  </si>
  <si>
    <t>Spínač striedavý č.6 , 10A , biela , IP20</t>
  </si>
  <si>
    <t>47620769</t>
  </si>
  <si>
    <t>31</t>
  </si>
  <si>
    <t>345 327A051</t>
  </si>
  <si>
    <t>Spínač krížový č.7 , 10A , biela + rámik</t>
  </si>
  <si>
    <t>385986754</t>
  </si>
  <si>
    <t>21</t>
  </si>
  <si>
    <t>345 350A801</t>
  </si>
  <si>
    <t>Spínač rad.1 , nástenný, kompletný, IP44, biely</t>
  </si>
  <si>
    <t>-1235907679</t>
  </si>
  <si>
    <t>23</t>
  </si>
  <si>
    <t>345 363A801</t>
  </si>
  <si>
    <t>Prepínač rad.5 , nástenný, kompletný, IP44, biely</t>
  </si>
  <si>
    <t>680398646</t>
  </si>
  <si>
    <t>37</t>
  </si>
  <si>
    <t>345 411A201.</t>
  </si>
  <si>
    <t>Zásuvka 2-nás. zapustená   natočená (45°) kompletná (oc) biela</t>
  </si>
  <si>
    <t>-373894325</t>
  </si>
  <si>
    <t>39</t>
  </si>
  <si>
    <t>345 420A221.1</t>
  </si>
  <si>
    <t>Zásuvka 1-nás.  IP44, nástenná, viečko, biela</t>
  </si>
  <si>
    <t>1907219679</t>
  </si>
  <si>
    <t>11</t>
  </si>
  <si>
    <t>345 608K000</t>
  </si>
  <si>
    <t>Krabica KR rozvodná : KU 68-1903 (D73x42) kompletná, vodorovne max 3 krabice, šedá</t>
  </si>
  <si>
    <t>-1334673384</t>
  </si>
  <si>
    <t>9</t>
  </si>
  <si>
    <t>345 612K002</t>
  </si>
  <si>
    <t>Krabica KU univerzálna : KU 68-1901 (D73x42) vodorovne max 3 krabice, šedá</t>
  </si>
  <si>
    <t>-360884690</t>
  </si>
  <si>
    <t>345 650I503</t>
  </si>
  <si>
    <t>Rúrka el-inšt PVC ohybná 083271 : FXP-Turbo ® 25, sivá</t>
  </si>
  <si>
    <t>1867846338</t>
  </si>
  <si>
    <t>345 653I003</t>
  </si>
  <si>
    <t>Rúrka el-inšt PVC tuhá 084197 : VRM-Turbo ® 25, s hrdlom, svetlosivá</t>
  </si>
  <si>
    <t>-1019046919</t>
  </si>
  <si>
    <t>7</t>
  </si>
  <si>
    <t>345 658K031</t>
  </si>
  <si>
    <t>Chránička kábelová 2-plášťová HDPE, ohybná KOPOFLEX® 40 : KF 09040 , červená</t>
  </si>
  <si>
    <t>1251572585</t>
  </si>
  <si>
    <t>5</t>
  </si>
  <si>
    <t>345 659I031</t>
  </si>
  <si>
    <t>Príchytka PVC (klip) s čelusťami 082215 : CL 25, svetlosivá</t>
  </si>
  <si>
    <t>1013324418</t>
  </si>
  <si>
    <t>13</t>
  </si>
  <si>
    <t>345 955K001</t>
  </si>
  <si>
    <t>Hmoždinka PA : HM 8/1</t>
  </si>
  <si>
    <t>-2122953966</t>
  </si>
  <si>
    <t>46</t>
  </si>
  <si>
    <t>348 912103990</t>
  </si>
  <si>
    <t>Svietidlo typ A</t>
  </si>
  <si>
    <t>-1330229171</t>
  </si>
  <si>
    <t>47</t>
  </si>
  <si>
    <t>348 912103992</t>
  </si>
  <si>
    <t>Svietidlo  typ C2</t>
  </si>
  <si>
    <t>1237022290</t>
  </si>
  <si>
    <t>48</t>
  </si>
  <si>
    <t>348 912103993</t>
  </si>
  <si>
    <t>Svietidlo typ C1</t>
  </si>
  <si>
    <t>1051344384</t>
  </si>
  <si>
    <t>49</t>
  </si>
  <si>
    <t>348 912103996</t>
  </si>
  <si>
    <t>Svietidlo typ E</t>
  </si>
  <si>
    <t>1740737499</t>
  </si>
  <si>
    <t>50</t>
  </si>
  <si>
    <t>348 912103997</t>
  </si>
  <si>
    <t>Svietidlo typ E1</t>
  </si>
  <si>
    <t>2142340485</t>
  </si>
  <si>
    <t>51</t>
  </si>
  <si>
    <t>348 912104000</t>
  </si>
  <si>
    <t>Svietidlo typ J</t>
  </si>
  <si>
    <t>-2103323532</t>
  </si>
  <si>
    <t>52</t>
  </si>
  <si>
    <t>348 912104003</t>
  </si>
  <si>
    <t>Svietidlo typ H</t>
  </si>
  <si>
    <t>-555023423</t>
  </si>
  <si>
    <t>53</t>
  </si>
  <si>
    <t>348 912104008</t>
  </si>
  <si>
    <t>Svietidlo typ N</t>
  </si>
  <si>
    <t>-1119347010</t>
  </si>
  <si>
    <t>58</t>
  </si>
  <si>
    <t>354 9090O01</t>
  </si>
  <si>
    <t>Prípojnica potenciálového vyrovnania 5015650 : 1801 VDE, s plastovým krytom</t>
  </si>
  <si>
    <t>424274231</t>
  </si>
  <si>
    <t>55</t>
  </si>
  <si>
    <t>354 9092V01</t>
  </si>
  <si>
    <t>Svorka uzemňovacia zinkovaná : ZSA 16 (BERNARD), pre Cu pás, na 1/2"-2" potrubie, pre vodič 2,5÷16mm2</t>
  </si>
  <si>
    <t>-646094967</t>
  </si>
  <si>
    <t>56</t>
  </si>
  <si>
    <t>354 9092V02</t>
  </si>
  <si>
    <t>- páska Cu uzemňovacia : ZS 16, dĺžka 0,5m (pre ZSA 16)</t>
  </si>
  <si>
    <t>-885902144</t>
  </si>
  <si>
    <t>44</t>
  </si>
  <si>
    <t>357 000264869</t>
  </si>
  <si>
    <t>Úprava rozvádzača HRE</t>
  </si>
  <si>
    <t>7294048</t>
  </si>
  <si>
    <t>43</t>
  </si>
  <si>
    <t>357 000264880</t>
  </si>
  <si>
    <t>Rozvádzač RP</t>
  </si>
  <si>
    <t>1551048642</t>
  </si>
  <si>
    <t>35</t>
  </si>
  <si>
    <t>358 0825P12.</t>
  </si>
  <si>
    <t>Spínač vačkový  63A,  IP44,</t>
  </si>
  <si>
    <t>206700387</t>
  </si>
  <si>
    <t>41</t>
  </si>
  <si>
    <t>358 1350C28.</t>
  </si>
  <si>
    <t>Srop tlačidlo na povrch - hríbik</t>
  </si>
  <si>
    <t>-837464735</t>
  </si>
  <si>
    <t>93</t>
  </si>
  <si>
    <t>46068-0022</t>
  </si>
  <si>
    <t>Prerazenie murivom v tehlovom múre hrúbky 30cm</t>
  </si>
  <si>
    <t>949366787</t>
  </si>
  <si>
    <t>89</t>
  </si>
  <si>
    <t>920 AN04024</t>
  </si>
  <si>
    <t>Sádra</t>
  </si>
  <si>
    <t>kg</t>
  </si>
  <si>
    <t>675346129</t>
  </si>
  <si>
    <t>94</t>
  </si>
  <si>
    <t>P01</t>
  </si>
  <si>
    <t>Elektroinštalácia k zariadeniu č.1</t>
  </si>
  <si>
    <t>súb</t>
  </si>
  <si>
    <t>-1623234433</t>
  </si>
  <si>
    <t>95</t>
  </si>
  <si>
    <t>P02</t>
  </si>
  <si>
    <t>Digestory a potrubie s príslušenstvom k nim</t>
  </si>
  <si>
    <t>68995742</t>
  </si>
  <si>
    <t>96</t>
  </si>
  <si>
    <t>P03</t>
  </si>
  <si>
    <t>Elektroinštalácia k zariadeniu č.2</t>
  </si>
  <si>
    <t>-231091899</t>
  </si>
  <si>
    <t>97</t>
  </si>
  <si>
    <t>P04</t>
  </si>
  <si>
    <t>-1604563505</t>
  </si>
  <si>
    <t>98</t>
  </si>
  <si>
    <t>P05</t>
  </si>
  <si>
    <t>14196498</t>
  </si>
  <si>
    <t>VP - Práce naviac</t>
  </si>
  <si>
    <t>PN</t>
  </si>
  <si>
    <t>06.04.2018</t>
  </si>
  <si>
    <t>Demontáže - VZT a ELI</t>
  </si>
  <si>
    <t>Presun hmôt a doprava - VZT a ELI</t>
  </si>
  <si>
    <t>Rekonštrukcia elektrických rozvodov a elektrických zariadení v školskej jedálne Bardejov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</si>
</sst>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b/>
      <sz val="12"/>
      <color rgb="FF96969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11"/>
      <color rgb="FF969696"/>
      <name val="Trebuchet MS"/>
      <family val="2"/>
      <charset val="238"/>
    </font>
    <font>
      <sz val="10"/>
      <color rgb="FF00336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8"/>
      <color rgb="FF8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sz val="12"/>
      <color rgb="FF003366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1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left" vertical="center"/>
    </xf>
    <xf numFmtId="0" fontId="8" fillId="2" borderId="0" xfId="1" applyFont="1" applyFill="1" applyAlignment="1" applyProtection="1">
      <alignment vertical="center"/>
    </xf>
    <xf numFmtId="0" fontId="0" fillId="2" borderId="0" xfId="0" applyFill="1"/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1" fillId="0" borderId="0" xfId="0" applyFont="1" applyAlignment="1">
      <alignment horizontal="left" vertical="center"/>
    </xf>
    <xf numFmtId="0" fontId="0" fillId="0" borderId="0" xfId="0" applyBorder="1"/>
    <xf numFmtId="0" fontId="1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4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5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7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7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5" fillId="0" borderId="16" xfId="0" applyNumberFormat="1" applyFont="1" applyBorder="1" applyAlignment="1">
      <alignment vertical="center"/>
    </xf>
    <xf numFmtId="4" fontId="25" fillId="0" borderId="17" xfId="0" applyNumberFormat="1" applyFont="1" applyBorder="1" applyAlignment="1">
      <alignment vertical="center"/>
    </xf>
    <xf numFmtId="166" fontId="25" fillId="0" borderId="17" xfId="0" applyNumberFormat="1" applyFont="1" applyBorder="1" applyAlignment="1">
      <alignment vertical="center"/>
    </xf>
    <xf numFmtId="4" fontId="25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164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17" fillId="4" borderId="12" xfId="0" applyFont="1" applyFill="1" applyBorder="1" applyAlignment="1" applyProtection="1">
      <alignment horizontal="center" vertical="center"/>
      <protection locked="0"/>
    </xf>
    <xf numFmtId="4" fontId="17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7" fillId="4" borderId="14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4" fontId="17" fillId="0" borderId="15" xfId="0" applyNumberFormat="1" applyFont="1" applyBorder="1" applyAlignment="1">
      <alignment vertical="center"/>
    </xf>
    <xf numFmtId="164" fontId="17" fillId="4" borderId="16" xfId="0" applyNumberFormat="1" applyFont="1" applyFill="1" applyBorder="1" applyAlignment="1" applyProtection="1">
      <alignment horizontal="center" vertical="center"/>
      <protection locked="0"/>
    </xf>
    <xf numFmtId="0" fontId="17" fillId="4" borderId="17" xfId="0" applyFont="1" applyFill="1" applyBorder="1" applyAlignment="1" applyProtection="1">
      <alignment horizontal="center" vertical="center"/>
      <protection locked="0"/>
    </xf>
    <xf numFmtId="4" fontId="17" fillId="0" borderId="18" xfId="0" applyNumberFormat="1" applyFont="1" applyBorder="1" applyAlignment="1">
      <alignment vertical="center"/>
    </xf>
    <xf numFmtId="0" fontId="20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/>
    </xf>
    <xf numFmtId="0" fontId="0" fillId="0" borderId="16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/>
    </xf>
    <xf numFmtId="4" fontId="15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4" fontId="26" fillId="4" borderId="0" xfId="0" applyNumberFormat="1" applyFont="1" applyFill="1" applyBorder="1" applyAlignment="1" applyProtection="1">
      <alignment vertical="center"/>
      <protection locked="0"/>
    </xf>
    <xf numFmtId="4" fontId="26" fillId="0" borderId="0" xfId="0" applyNumberFormat="1" applyFont="1" applyBorder="1" applyAlignment="1">
      <alignment vertical="center"/>
    </xf>
    <xf numFmtId="0" fontId="26" fillId="4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left" vertical="center"/>
    </xf>
    <xf numFmtId="4" fontId="20" fillId="0" borderId="0" xfId="0" applyNumberFormat="1" applyFont="1" applyBorder="1" applyAlignment="1">
      <alignment horizontal="right" vertical="center"/>
    </xf>
    <xf numFmtId="4" fontId="20" fillId="0" borderId="0" xfId="0" applyNumberFormat="1" applyFont="1" applyBorder="1" applyAlignment="1">
      <alignment vertical="center"/>
    </xf>
    <xf numFmtId="4" fontId="20" fillId="6" borderId="0" xfId="0" applyNumberFormat="1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0" fillId="0" borderId="0" xfId="0"/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4" fontId="15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 locked="0"/>
    </xf>
    <xf numFmtId="4" fontId="26" fillId="0" borderId="0" xfId="0" applyNumberFormat="1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20" fillId="0" borderId="23" xfId="0" applyNumberFormat="1" applyFont="1" applyBorder="1" applyAlignment="1"/>
    <xf numFmtId="167" fontId="3" fillId="0" borderId="23" xfId="0" applyNumberFormat="1" applyFont="1" applyBorder="1" applyAlignment="1">
      <alignment vertical="center"/>
    </xf>
    <xf numFmtId="167" fontId="31" fillId="0" borderId="12" xfId="0" applyNumberFormat="1" applyFont="1" applyBorder="1" applyAlignment="1"/>
    <xf numFmtId="167" fontId="31" fillId="0" borderId="12" xfId="0" applyNumberFormat="1" applyFont="1" applyBorder="1" applyAlignment="1">
      <alignment vertical="center"/>
    </xf>
    <xf numFmtId="0" fontId="8" fillId="2" borderId="0" xfId="1" applyFont="1" applyFill="1" applyAlignment="1" applyProtection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7"/>
  <sheetViews>
    <sheetView showGridLines="0" workbookViewId="0">
      <pane ySplit="1" topLeftCell="A2" activePane="bottomLeft" state="frozen"/>
      <selection pane="bottomLeft" activeCell="AG10" sqref="AG10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7" t="s">
        <v>0</v>
      </c>
      <c r="B1" s="8"/>
      <c r="C1" s="8"/>
      <c r="D1" s="9" t="s">
        <v>1</v>
      </c>
      <c r="E1" s="8"/>
      <c r="F1" s="8"/>
      <c r="G1" s="8"/>
      <c r="H1" s="8"/>
      <c r="I1" s="8"/>
      <c r="J1" s="8"/>
      <c r="K1" s="10" t="s">
        <v>2</v>
      </c>
      <c r="L1" s="10"/>
      <c r="M1" s="10"/>
      <c r="N1" s="10"/>
      <c r="O1" s="10"/>
      <c r="P1" s="10"/>
      <c r="Q1" s="10"/>
      <c r="R1" s="10"/>
      <c r="S1" s="10"/>
      <c r="T1" s="8"/>
      <c r="U1" s="8"/>
      <c r="V1" s="8"/>
      <c r="W1" s="10" t="s">
        <v>3</v>
      </c>
      <c r="X1" s="10"/>
      <c r="Y1" s="10"/>
      <c r="Z1" s="10"/>
      <c r="AA1" s="10"/>
      <c r="AB1" s="10"/>
      <c r="AC1" s="10"/>
      <c r="AD1" s="10"/>
      <c r="AE1" s="10"/>
      <c r="AF1" s="10"/>
      <c r="AG1" s="8"/>
      <c r="AH1" s="8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2" t="s">
        <v>4</v>
      </c>
      <c r="BB1" s="12" t="s">
        <v>5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3" t="s">
        <v>6</v>
      </c>
      <c r="BU1" s="13" t="s">
        <v>6</v>
      </c>
    </row>
    <row r="2" spans="1:73" ht="36.950000000000003" customHeight="1" x14ac:dyDescent="0.3">
      <c r="C2" s="143" t="s">
        <v>7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R2" s="186" t="s">
        <v>8</v>
      </c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S2" s="15" t="s">
        <v>9</v>
      </c>
      <c r="BT2" s="15" t="s">
        <v>10</v>
      </c>
    </row>
    <row r="3" spans="1:73" ht="6.95" customHeight="1" x14ac:dyDescent="0.3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9</v>
      </c>
      <c r="BT3" s="15" t="s">
        <v>10</v>
      </c>
    </row>
    <row r="4" spans="1:73" ht="36.950000000000003" customHeight="1" x14ac:dyDescent="0.3">
      <c r="B4" s="19"/>
      <c r="C4" s="145" t="s">
        <v>11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20"/>
      <c r="AS4" s="14" t="s">
        <v>12</v>
      </c>
      <c r="BE4" s="21" t="s">
        <v>13</v>
      </c>
      <c r="BS4" s="15" t="s">
        <v>9</v>
      </c>
    </row>
    <row r="5" spans="1:73" ht="14.45" customHeight="1" x14ac:dyDescent="0.3">
      <c r="B5" s="19"/>
      <c r="C5" s="22"/>
      <c r="D5" s="23" t="s">
        <v>14</v>
      </c>
      <c r="E5" s="22"/>
      <c r="F5" s="22"/>
      <c r="G5" s="22"/>
      <c r="H5" s="22"/>
      <c r="I5" s="22"/>
      <c r="J5" s="22"/>
      <c r="K5" s="149" t="s">
        <v>15</v>
      </c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22"/>
      <c r="AQ5" s="20"/>
      <c r="BE5" s="147" t="s">
        <v>16</v>
      </c>
      <c r="BS5" s="15" t="s">
        <v>9</v>
      </c>
    </row>
    <row r="6" spans="1:73" ht="36.950000000000003" customHeight="1" x14ac:dyDescent="0.3">
      <c r="B6" s="19"/>
      <c r="C6" s="22"/>
      <c r="D6" s="25" t="s">
        <v>17</v>
      </c>
      <c r="E6" s="22"/>
      <c r="F6" s="22"/>
      <c r="G6" s="22"/>
      <c r="H6" s="22"/>
      <c r="I6" s="22"/>
      <c r="J6" s="22"/>
      <c r="K6" s="151" t="s">
        <v>527</v>
      </c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22"/>
      <c r="AQ6" s="20"/>
      <c r="BE6" s="148"/>
      <c r="BS6" s="15" t="s">
        <v>9</v>
      </c>
    </row>
    <row r="7" spans="1:73" ht="14.45" customHeight="1" x14ac:dyDescent="0.3">
      <c r="B7" s="19"/>
      <c r="C7" s="22"/>
      <c r="D7" s="26" t="s">
        <v>18</v>
      </c>
      <c r="E7" s="22"/>
      <c r="F7" s="22"/>
      <c r="G7" s="22"/>
      <c r="H7" s="22"/>
      <c r="I7" s="22"/>
      <c r="J7" s="22"/>
      <c r="K7" s="24" t="s">
        <v>5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6" t="s">
        <v>19</v>
      </c>
      <c r="AL7" s="22"/>
      <c r="AM7" s="22"/>
      <c r="AN7" s="24" t="s">
        <v>5</v>
      </c>
      <c r="AO7" s="22"/>
      <c r="AP7" s="22"/>
      <c r="AQ7" s="20"/>
      <c r="BE7" s="148"/>
      <c r="BS7" s="15" t="s">
        <v>9</v>
      </c>
    </row>
    <row r="8" spans="1:73" ht="14.45" customHeight="1" x14ac:dyDescent="0.3">
      <c r="B8" s="19"/>
      <c r="C8" s="22"/>
      <c r="D8" s="26" t="s">
        <v>20</v>
      </c>
      <c r="E8" s="22"/>
      <c r="F8" s="22"/>
      <c r="G8" s="22"/>
      <c r="H8" s="22"/>
      <c r="I8" s="22"/>
      <c r="J8" s="22"/>
      <c r="K8" s="24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6" t="s">
        <v>22</v>
      </c>
      <c r="AL8" s="22"/>
      <c r="AM8" s="152" t="s">
        <v>524</v>
      </c>
      <c r="AN8" s="152"/>
      <c r="AO8" s="22"/>
      <c r="AP8" s="22"/>
      <c r="AQ8" s="20"/>
      <c r="BE8" s="148"/>
      <c r="BS8" s="15" t="s">
        <v>9</v>
      </c>
    </row>
    <row r="9" spans="1:73" ht="14.45" customHeight="1" x14ac:dyDescent="0.3">
      <c r="B9" s="19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0"/>
      <c r="BE9" s="148"/>
      <c r="BS9" s="15" t="s">
        <v>9</v>
      </c>
    </row>
    <row r="10" spans="1:73" ht="14.45" customHeight="1" x14ac:dyDescent="0.3">
      <c r="B10" s="19"/>
      <c r="C10" s="22"/>
      <c r="D10" s="26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6" t="s">
        <v>24</v>
      </c>
      <c r="AL10" s="22"/>
      <c r="AM10" s="22"/>
      <c r="AN10" s="24" t="s">
        <v>5</v>
      </c>
      <c r="AO10" s="22"/>
      <c r="AP10" s="22"/>
      <c r="AQ10" s="20"/>
      <c r="BE10" s="148"/>
      <c r="BS10" s="15" t="s">
        <v>9</v>
      </c>
    </row>
    <row r="11" spans="1:73" ht="18.399999999999999" customHeight="1" x14ac:dyDescent="0.3">
      <c r="B11" s="19"/>
      <c r="C11" s="22"/>
      <c r="D11" s="22"/>
      <c r="E11" s="24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6" t="s">
        <v>25</v>
      </c>
      <c r="AL11" s="22"/>
      <c r="AM11" s="22"/>
      <c r="AN11" s="24" t="s">
        <v>5</v>
      </c>
      <c r="AO11" s="22"/>
      <c r="AP11" s="22"/>
      <c r="AQ11" s="20"/>
      <c r="BE11" s="148"/>
      <c r="BS11" s="15" t="s">
        <v>9</v>
      </c>
    </row>
    <row r="12" spans="1:73" ht="6.95" customHeight="1" x14ac:dyDescent="0.3">
      <c r="B12" s="19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0"/>
      <c r="BE12" s="148"/>
      <c r="BS12" s="15" t="s">
        <v>9</v>
      </c>
    </row>
    <row r="13" spans="1:73" ht="14.45" customHeight="1" x14ac:dyDescent="0.3">
      <c r="B13" s="19"/>
      <c r="C13" s="22"/>
      <c r="D13" s="26" t="s">
        <v>26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6" t="s">
        <v>24</v>
      </c>
      <c r="AL13" s="22"/>
      <c r="AM13" s="22"/>
      <c r="AN13" s="27" t="s">
        <v>27</v>
      </c>
      <c r="AO13" s="22"/>
      <c r="AP13" s="22"/>
      <c r="AQ13" s="20"/>
      <c r="BE13" s="148"/>
      <c r="BS13" s="15" t="s">
        <v>9</v>
      </c>
    </row>
    <row r="14" spans="1:73" x14ac:dyDescent="0.3">
      <c r="B14" s="19"/>
      <c r="C14" s="22"/>
      <c r="D14" s="22"/>
      <c r="E14" s="152" t="s">
        <v>27</v>
      </c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26" t="s">
        <v>25</v>
      </c>
      <c r="AL14" s="22"/>
      <c r="AM14" s="22"/>
      <c r="AN14" s="27" t="s">
        <v>27</v>
      </c>
      <c r="AO14" s="22"/>
      <c r="AP14" s="22"/>
      <c r="AQ14" s="20"/>
      <c r="BE14" s="148"/>
      <c r="BS14" s="15" t="s">
        <v>9</v>
      </c>
    </row>
    <row r="15" spans="1:73" ht="6.95" customHeight="1" x14ac:dyDescent="0.3">
      <c r="B15" s="19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0"/>
      <c r="BE15" s="148"/>
      <c r="BS15" s="15" t="s">
        <v>6</v>
      </c>
    </row>
    <row r="16" spans="1:73" ht="14.45" customHeight="1" x14ac:dyDescent="0.3">
      <c r="B16" s="19"/>
      <c r="C16" s="22"/>
      <c r="D16" s="26" t="s">
        <v>28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6" t="s">
        <v>24</v>
      </c>
      <c r="AL16" s="22"/>
      <c r="AM16" s="22"/>
      <c r="AN16" s="24" t="s">
        <v>5</v>
      </c>
      <c r="AO16" s="22"/>
      <c r="AP16" s="22"/>
      <c r="AQ16" s="20"/>
      <c r="BE16" s="148"/>
      <c r="BS16" s="15" t="s">
        <v>6</v>
      </c>
    </row>
    <row r="17" spans="2:71" ht="18.399999999999999" customHeight="1" x14ac:dyDescent="0.3">
      <c r="B17" s="19"/>
      <c r="C17" s="22"/>
      <c r="D17" s="22"/>
      <c r="E17" s="24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6" t="s">
        <v>25</v>
      </c>
      <c r="AL17" s="22"/>
      <c r="AM17" s="22"/>
      <c r="AN17" s="24" t="s">
        <v>5</v>
      </c>
      <c r="AO17" s="22"/>
      <c r="AP17" s="22"/>
      <c r="AQ17" s="20"/>
      <c r="BE17" s="148"/>
      <c r="BS17" s="15" t="s">
        <v>29</v>
      </c>
    </row>
    <row r="18" spans="2:71" ht="6.95" customHeight="1" x14ac:dyDescent="0.3">
      <c r="B18" s="19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0"/>
      <c r="BE18" s="148"/>
      <c r="BS18" s="15" t="s">
        <v>30</v>
      </c>
    </row>
    <row r="19" spans="2:71" ht="14.45" customHeight="1" x14ac:dyDescent="0.3">
      <c r="B19" s="19"/>
      <c r="C19" s="22"/>
      <c r="D19" s="26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6" t="s">
        <v>24</v>
      </c>
      <c r="AL19" s="22"/>
      <c r="AM19" s="22"/>
      <c r="AN19" s="24" t="s">
        <v>5</v>
      </c>
      <c r="AO19" s="22"/>
      <c r="AP19" s="22"/>
      <c r="AQ19" s="20"/>
      <c r="BE19" s="148"/>
      <c r="BS19" s="15" t="s">
        <v>30</v>
      </c>
    </row>
    <row r="20" spans="2:71" ht="18.399999999999999" customHeight="1" x14ac:dyDescent="0.3">
      <c r="B20" s="19"/>
      <c r="C20" s="22"/>
      <c r="D20" s="22"/>
      <c r="E20" s="24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6" t="s">
        <v>25</v>
      </c>
      <c r="AL20" s="22"/>
      <c r="AM20" s="22"/>
      <c r="AN20" s="24" t="s">
        <v>5</v>
      </c>
      <c r="AO20" s="22"/>
      <c r="AP20" s="22"/>
      <c r="AQ20" s="20"/>
      <c r="BE20" s="148"/>
    </row>
    <row r="21" spans="2:71" ht="6.95" customHeight="1" x14ac:dyDescent="0.3">
      <c r="B21" s="19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0"/>
      <c r="BE21" s="148"/>
    </row>
    <row r="22" spans="2:71" x14ac:dyDescent="0.3">
      <c r="B22" s="19"/>
      <c r="C22" s="22"/>
      <c r="D22" s="26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0"/>
      <c r="BE22" s="148"/>
    </row>
    <row r="23" spans="2:71" ht="16.5" customHeight="1" x14ac:dyDescent="0.3">
      <c r="B23" s="19"/>
      <c r="C23" s="22"/>
      <c r="D23" s="22"/>
      <c r="E23" s="154" t="s">
        <v>5</v>
      </c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22"/>
      <c r="AP23" s="22"/>
      <c r="AQ23" s="20"/>
      <c r="BE23" s="148"/>
    </row>
    <row r="24" spans="2:71" ht="6.95" customHeight="1" x14ac:dyDescent="0.3">
      <c r="B24" s="19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0"/>
      <c r="BE24" s="148"/>
    </row>
    <row r="25" spans="2:71" ht="6.95" customHeight="1" x14ac:dyDescent="0.3">
      <c r="B25" s="19"/>
      <c r="C25" s="22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2"/>
      <c r="AQ25" s="20"/>
      <c r="BE25" s="148"/>
    </row>
    <row r="26" spans="2:71" ht="14.45" customHeight="1" x14ac:dyDescent="0.3">
      <c r="B26" s="19"/>
      <c r="C26" s="22"/>
      <c r="D26" s="29" t="s">
        <v>33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155">
        <f>ROUND(AG87,2)</f>
        <v>0</v>
      </c>
      <c r="AL26" s="150"/>
      <c r="AM26" s="150"/>
      <c r="AN26" s="150"/>
      <c r="AO26" s="150"/>
      <c r="AP26" s="22"/>
      <c r="AQ26" s="20"/>
      <c r="BE26" s="148"/>
    </row>
    <row r="27" spans="2:71" ht="14.45" customHeight="1" x14ac:dyDescent="0.3">
      <c r="B27" s="19"/>
      <c r="C27" s="22"/>
      <c r="D27" s="29" t="s">
        <v>34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155">
        <f>ROUND(AG90,2)</f>
        <v>0</v>
      </c>
      <c r="AL27" s="155"/>
      <c r="AM27" s="155"/>
      <c r="AN27" s="155"/>
      <c r="AO27" s="155"/>
      <c r="AP27" s="22"/>
      <c r="AQ27" s="20"/>
      <c r="BE27" s="148"/>
    </row>
    <row r="28" spans="2:71" s="1" customFormat="1" ht="6.95" customHeight="1" x14ac:dyDescent="0.3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  <c r="BE28" s="148"/>
    </row>
    <row r="29" spans="2:71" s="1" customFormat="1" ht="25.9" customHeight="1" x14ac:dyDescent="0.3">
      <c r="B29" s="30"/>
      <c r="C29" s="31"/>
      <c r="D29" s="33" t="s">
        <v>35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156">
        <f>ROUND(AK26+AK27,2)</f>
        <v>0</v>
      </c>
      <c r="AL29" s="157"/>
      <c r="AM29" s="157"/>
      <c r="AN29" s="157"/>
      <c r="AO29" s="157"/>
      <c r="AP29" s="31"/>
      <c r="AQ29" s="32"/>
      <c r="BE29" s="148"/>
    </row>
    <row r="30" spans="2:71" s="1" customFormat="1" ht="6.95" customHeight="1" x14ac:dyDescent="0.3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  <c r="BE30" s="148"/>
    </row>
    <row r="31" spans="2:71" s="2" customFormat="1" ht="14.45" customHeight="1" x14ac:dyDescent="0.3">
      <c r="B31" s="35"/>
      <c r="C31" s="36"/>
      <c r="D31" s="37" t="s">
        <v>36</v>
      </c>
      <c r="E31" s="36"/>
      <c r="F31" s="37" t="s">
        <v>37</v>
      </c>
      <c r="G31" s="36"/>
      <c r="H31" s="36"/>
      <c r="I31" s="36"/>
      <c r="J31" s="36"/>
      <c r="K31" s="36"/>
      <c r="L31" s="158">
        <v>0.2</v>
      </c>
      <c r="M31" s="159"/>
      <c r="N31" s="159"/>
      <c r="O31" s="159"/>
      <c r="P31" s="36"/>
      <c r="Q31" s="36"/>
      <c r="R31" s="36"/>
      <c r="S31" s="36"/>
      <c r="T31" s="39" t="s">
        <v>38</v>
      </c>
      <c r="U31" s="36"/>
      <c r="V31" s="36"/>
      <c r="W31" s="160">
        <f>ROUND(AZ87+SUM(CD91:CD95),2)</f>
        <v>0</v>
      </c>
      <c r="X31" s="159"/>
      <c r="Y31" s="159"/>
      <c r="Z31" s="159"/>
      <c r="AA31" s="159"/>
      <c r="AB31" s="159"/>
      <c r="AC31" s="159"/>
      <c r="AD31" s="159"/>
      <c r="AE31" s="159"/>
      <c r="AF31" s="36"/>
      <c r="AG31" s="36"/>
      <c r="AH31" s="36"/>
      <c r="AI31" s="36"/>
      <c r="AJ31" s="36"/>
      <c r="AK31" s="160">
        <f>ROUND(AV87+SUM(BY91:BY95),2)</f>
        <v>0</v>
      </c>
      <c r="AL31" s="159"/>
      <c r="AM31" s="159"/>
      <c r="AN31" s="159"/>
      <c r="AO31" s="159"/>
      <c r="AP31" s="36"/>
      <c r="AQ31" s="40"/>
      <c r="BE31" s="148"/>
    </row>
    <row r="32" spans="2:71" s="2" customFormat="1" ht="14.45" customHeight="1" x14ac:dyDescent="0.3">
      <c r="B32" s="35"/>
      <c r="C32" s="36"/>
      <c r="D32" s="36"/>
      <c r="E32" s="36"/>
      <c r="F32" s="37" t="s">
        <v>39</v>
      </c>
      <c r="G32" s="36"/>
      <c r="H32" s="36"/>
      <c r="I32" s="36"/>
      <c r="J32" s="36"/>
      <c r="K32" s="36"/>
      <c r="L32" s="158">
        <v>0.2</v>
      </c>
      <c r="M32" s="159"/>
      <c r="N32" s="159"/>
      <c r="O32" s="159"/>
      <c r="P32" s="36"/>
      <c r="Q32" s="36"/>
      <c r="R32" s="36"/>
      <c r="S32" s="36"/>
      <c r="T32" s="39" t="s">
        <v>38</v>
      </c>
      <c r="U32" s="36"/>
      <c r="V32" s="36"/>
      <c r="W32" s="160">
        <f>ROUND(BA87+SUM(CE91:CE95),2)</f>
        <v>0</v>
      </c>
      <c r="X32" s="159"/>
      <c r="Y32" s="159"/>
      <c r="Z32" s="159"/>
      <c r="AA32" s="159"/>
      <c r="AB32" s="159"/>
      <c r="AC32" s="159"/>
      <c r="AD32" s="159"/>
      <c r="AE32" s="159"/>
      <c r="AF32" s="36"/>
      <c r="AG32" s="36"/>
      <c r="AH32" s="36"/>
      <c r="AI32" s="36"/>
      <c r="AJ32" s="36"/>
      <c r="AK32" s="160">
        <f>ROUND(AW87+SUM(BZ91:BZ95),2)</f>
        <v>0</v>
      </c>
      <c r="AL32" s="159"/>
      <c r="AM32" s="159"/>
      <c r="AN32" s="159"/>
      <c r="AO32" s="159"/>
      <c r="AP32" s="36"/>
      <c r="AQ32" s="40"/>
      <c r="BE32" s="148"/>
    </row>
    <row r="33" spans="2:57" s="2" customFormat="1" ht="14.45" hidden="1" customHeight="1" x14ac:dyDescent="0.3">
      <c r="B33" s="35"/>
      <c r="C33" s="36"/>
      <c r="D33" s="36"/>
      <c r="E33" s="36"/>
      <c r="F33" s="37" t="s">
        <v>40</v>
      </c>
      <c r="G33" s="36"/>
      <c r="H33" s="36"/>
      <c r="I33" s="36"/>
      <c r="J33" s="36"/>
      <c r="K33" s="36"/>
      <c r="L33" s="158">
        <v>0.2</v>
      </c>
      <c r="M33" s="159"/>
      <c r="N33" s="159"/>
      <c r="O33" s="159"/>
      <c r="P33" s="36"/>
      <c r="Q33" s="36"/>
      <c r="R33" s="36"/>
      <c r="S33" s="36"/>
      <c r="T33" s="39" t="s">
        <v>38</v>
      </c>
      <c r="U33" s="36"/>
      <c r="V33" s="36"/>
      <c r="W33" s="160">
        <f>ROUND(BB87+SUM(CF91:CF95),2)</f>
        <v>0</v>
      </c>
      <c r="X33" s="159"/>
      <c r="Y33" s="159"/>
      <c r="Z33" s="159"/>
      <c r="AA33" s="159"/>
      <c r="AB33" s="159"/>
      <c r="AC33" s="159"/>
      <c r="AD33" s="159"/>
      <c r="AE33" s="159"/>
      <c r="AF33" s="36"/>
      <c r="AG33" s="36"/>
      <c r="AH33" s="36"/>
      <c r="AI33" s="36"/>
      <c r="AJ33" s="36"/>
      <c r="AK33" s="160">
        <v>0</v>
      </c>
      <c r="AL33" s="159"/>
      <c r="AM33" s="159"/>
      <c r="AN33" s="159"/>
      <c r="AO33" s="159"/>
      <c r="AP33" s="36"/>
      <c r="AQ33" s="40"/>
      <c r="BE33" s="148"/>
    </row>
    <row r="34" spans="2:57" s="2" customFormat="1" ht="14.45" hidden="1" customHeight="1" x14ac:dyDescent="0.3">
      <c r="B34" s="35"/>
      <c r="C34" s="36"/>
      <c r="D34" s="36"/>
      <c r="E34" s="36"/>
      <c r="F34" s="37" t="s">
        <v>41</v>
      </c>
      <c r="G34" s="36"/>
      <c r="H34" s="36"/>
      <c r="I34" s="36"/>
      <c r="J34" s="36"/>
      <c r="K34" s="36"/>
      <c r="L34" s="158">
        <v>0.2</v>
      </c>
      <c r="M34" s="159"/>
      <c r="N34" s="159"/>
      <c r="O34" s="159"/>
      <c r="P34" s="36"/>
      <c r="Q34" s="36"/>
      <c r="R34" s="36"/>
      <c r="S34" s="36"/>
      <c r="T34" s="39" t="s">
        <v>38</v>
      </c>
      <c r="U34" s="36"/>
      <c r="V34" s="36"/>
      <c r="W34" s="160">
        <f>ROUND(BC87+SUM(CG91:CG95),2)</f>
        <v>0</v>
      </c>
      <c r="X34" s="159"/>
      <c r="Y34" s="159"/>
      <c r="Z34" s="159"/>
      <c r="AA34" s="159"/>
      <c r="AB34" s="159"/>
      <c r="AC34" s="159"/>
      <c r="AD34" s="159"/>
      <c r="AE34" s="159"/>
      <c r="AF34" s="36"/>
      <c r="AG34" s="36"/>
      <c r="AH34" s="36"/>
      <c r="AI34" s="36"/>
      <c r="AJ34" s="36"/>
      <c r="AK34" s="160">
        <v>0</v>
      </c>
      <c r="AL34" s="159"/>
      <c r="AM34" s="159"/>
      <c r="AN34" s="159"/>
      <c r="AO34" s="159"/>
      <c r="AP34" s="36"/>
      <c r="AQ34" s="40"/>
      <c r="BE34" s="148"/>
    </row>
    <row r="35" spans="2:57" s="2" customFormat="1" ht="14.45" hidden="1" customHeight="1" x14ac:dyDescent="0.3">
      <c r="B35" s="35"/>
      <c r="C35" s="36"/>
      <c r="D35" s="36"/>
      <c r="E35" s="36"/>
      <c r="F35" s="37" t="s">
        <v>42</v>
      </c>
      <c r="G35" s="36"/>
      <c r="H35" s="36"/>
      <c r="I35" s="36"/>
      <c r="J35" s="36"/>
      <c r="K35" s="36"/>
      <c r="L35" s="158">
        <v>0</v>
      </c>
      <c r="M35" s="159"/>
      <c r="N35" s="159"/>
      <c r="O35" s="159"/>
      <c r="P35" s="36"/>
      <c r="Q35" s="36"/>
      <c r="R35" s="36"/>
      <c r="S35" s="36"/>
      <c r="T35" s="39" t="s">
        <v>38</v>
      </c>
      <c r="U35" s="36"/>
      <c r="V35" s="36"/>
      <c r="W35" s="160">
        <f>ROUND(BD87+SUM(CH91:CH95),2)</f>
        <v>0</v>
      </c>
      <c r="X35" s="159"/>
      <c r="Y35" s="159"/>
      <c r="Z35" s="159"/>
      <c r="AA35" s="159"/>
      <c r="AB35" s="159"/>
      <c r="AC35" s="159"/>
      <c r="AD35" s="159"/>
      <c r="AE35" s="159"/>
      <c r="AF35" s="36"/>
      <c r="AG35" s="36"/>
      <c r="AH35" s="36"/>
      <c r="AI35" s="36"/>
      <c r="AJ35" s="36"/>
      <c r="AK35" s="160">
        <v>0</v>
      </c>
      <c r="AL35" s="159"/>
      <c r="AM35" s="159"/>
      <c r="AN35" s="159"/>
      <c r="AO35" s="159"/>
      <c r="AP35" s="36"/>
      <c r="AQ35" s="40"/>
    </row>
    <row r="36" spans="2:57" s="1" customFormat="1" ht="6.95" customHeight="1" x14ac:dyDescent="0.3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57" s="1" customFormat="1" ht="25.9" customHeight="1" x14ac:dyDescent="0.3">
      <c r="B37" s="30"/>
      <c r="C37" s="41"/>
      <c r="D37" s="42" t="s">
        <v>43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44</v>
      </c>
      <c r="U37" s="43"/>
      <c r="V37" s="43"/>
      <c r="W37" s="43"/>
      <c r="X37" s="161" t="s">
        <v>45</v>
      </c>
      <c r="Y37" s="162"/>
      <c r="Z37" s="162"/>
      <c r="AA37" s="162"/>
      <c r="AB37" s="162"/>
      <c r="AC37" s="43"/>
      <c r="AD37" s="43"/>
      <c r="AE37" s="43"/>
      <c r="AF37" s="43"/>
      <c r="AG37" s="43"/>
      <c r="AH37" s="43"/>
      <c r="AI37" s="43"/>
      <c r="AJ37" s="43"/>
      <c r="AK37" s="163">
        <f>SUM(AK29:AK35)</f>
        <v>0</v>
      </c>
      <c r="AL37" s="162"/>
      <c r="AM37" s="162"/>
      <c r="AN37" s="162"/>
      <c r="AO37" s="164"/>
      <c r="AP37" s="41"/>
      <c r="AQ37" s="32"/>
    </row>
    <row r="38" spans="2:57" s="1" customFormat="1" ht="14.45" customHeight="1" x14ac:dyDescent="0.3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57" ht="13.5" x14ac:dyDescent="0.3">
      <c r="B39" s="19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0"/>
    </row>
    <row r="40" spans="2:57" ht="13.5" x14ac:dyDescent="0.3">
      <c r="B40" s="19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0"/>
    </row>
    <row r="41" spans="2:57" ht="13.5" x14ac:dyDescent="0.3">
      <c r="B41" s="19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0"/>
    </row>
    <row r="42" spans="2:57" ht="13.5" x14ac:dyDescent="0.3">
      <c r="B42" s="19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0"/>
    </row>
    <row r="43" spans="2:57" ht="13.5" x14ac:dyDescent="0.3">
      <c r="B43" s="19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0"/>
    </row>
    <row r="44" spans="2:57" ht="13.5" x14ac:dyDescent="0.3">
      <c r="B44" s="1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0"/>
    </row>
    <row r="45" spans="2:57" ht="13.5" x14ac:dyDescent="0.3">
      <c r="B45" s="19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0"/>
    </row>
    <row r="46" spans="2:57" ht="13.5" x14ac:dyDescent="0.3">
      <c r="B46" s="1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0"/>
    </row>
    <row r="47" spans="2:57" ht="13.5" x14ac:dyDescent="0.3">
      <c r="B47" s="1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0"/>
    </row>
    <row r="48" spans="2:57" ht="13.5" x14ac:dyDescent="0.3">
      <c r="B48" s="1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0"/>
    </row>
    <row r="49" spans="2:43" s="1" customFormat="1" x14ac:dyDescent="0.3">
      <c r="B49" s="30"/>
      <c r="C49" s="31"/>
      <c r="D49" s="45" t="s">
        <v>46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47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ht="13.5" x14ac:dyDescent="0.3">
      <c r="B50" s="19"/>
      <c r="C50" s="22"/>
      <c r="D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49"/>
      <c r="AA50" s="22"/>
      <c r="AB50" s="22"/>
      <c r="AC50" s="48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49"/>
      <c r="AP50" s="22"/>
      <c r="AQ50" s="20"/>
    </row>
    <row r="51" spans="2:43" ht="13.5" x14ac:dyDescent="0.3">
      <c r="B51" s="19"/>
      <c r="C51" s="22"/>
      <c r="D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49"/>
      <c r="AA51" s="22"/>
      <c r="AB51" s="22"/>
      <c r="AC51" s="48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49"/>
      <c r="AP51" s="22"/>
      <c r="AQ51" s="20"/>
    </row>
    <row r="52" spans="2:43" ht="13.5" x14ac:dyDescent="0.3">
      <c r="B52" s="19"/>
      <c r="C52" s="22"/>
      <c r="D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49"/>
      <c r="AA52" s="22"/>
      <c r="AB52" s="22"/>
      <c r="AC52" s="48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49"/>
      <c r="AP52" s="22"/>
      <c r="AQ52" s="20"/>
    </row>
    <row r="53" spans="2:43" ht="13.5" x14ac:dyDescent="0.3">
      <c r="B53" s="19"/>
      <c r="C53" s="22"/>
      <c r="D53" s="48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49"/>
      <c r="AA53" s="22"/>
      <c r="AB53" s="22"/>
      <c r="AC53" s="48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49"/>
      <c r="AP53" s="22"/>
      <c r="AQ53" s="20"/>
    </row>
    <row r="54" spans="2:43" ht="13.5" x14ac:dyDescent="0.3">
      <c r="B54" s="19"/>
      <c r="C54" s="22"/>
      <c r="D54" s="48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49"/>
      <c r="AA54" s="22"/>
      <c r="AB54" s="22"/>
      <c r="AC54" s="48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49"/>
      <c r="AP54" s="22"/>
      <c r="AQ54" s="20"/>
    </row>
    <row r="55" spans="2:43" ht="13.5" x14ac:dyDescent="0.3">
      <c r="B55" s="19"/>
      <c r="C55" s="22"/>
      <c r="D55" s="48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49"/>
      <c r="AA55" s="22"/>
      <c r="AB55" s="22"/>
      <c r="AC55" s="48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49"/>
      <c r="AP55" s="22"/>
      <c r="AQ55" s="20"/>
    </row>
    <row r="56" spans="2:43" ht="13.5" x14ac:dyDescent="0.3">
      <c r="B56" s="19"/>
      <c r="C56" s="22"/>
      <c r="D56" s="48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49"/>
      <c r="AA56" s="22"/>
      <c r="AB56" s="22"/>
      <c r="AC56" s="48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49"/>
      <c r="AP56" s="22"/>
      <c r="AQ56" s="20"/>
    </row>
    <row r="57" spans="2:43" ht="13.5" x14ac:dyDescent="0.3">
      <c r="B57" s="19"/>
      <c r="C57" s="22"/>
      <c r="D57" s="48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49"/>
      <c r="AA57" s="22"/>
      <c r="AB57" s="22"/>
      <c r="AC57" s="48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49"/>
      <c r="AP57" s="22"/>
      <c r="AQ57" s="20"/>
    </row>
    <row r="58" spans="2:43" s="1" customFormat="1" x14ac:dyDescent="0.3">
      <c r="B58" s="30"/>
      <c r="C58" s="31"/>
      <c r="D58" s="50" t="s">
        <v>48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49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48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49</v>
      </c>
      <c r="AN58" s="51"/>
      <c r="AO58" s="53"/>
      <c r="AP58" s="31"/>
      <c r="AQ58" s="32"/>
    </row>
    <row r="59" spans="2:43" ht="13.5" x14ac:dyDescent="0.3">
      <c r="B59" s="19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0"/>
    </row>
    <row r="60" spans="2:43" s="1" customFormat="1" x14ac:dyDescent="0.3">
      <c r="B60" s="30"/>
      <c r="C60" s="31"/>
      <c r="D60" s="45" t="s">
        <v>50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51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ht="13.5" x14ac:dyDescent="0.3">
      <c r="B61" s="19"/>
      <c r="C61" s="22"/>
      <c r="D61" s="48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49"/>
      <c r="AA61" s="22"/>
      <c r="AB61" s="22"/>
      <c r="AC61" s="48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49"/>
      <c r="AP61" s="22"/>
      <c r="AQ61" s="20"/>
    </row>
    <row r="62" spans="2:43" ht="13.5" x14ac:dyDescent="0.3">
      <c r="B62" s="19"/>
      <c r="C62" s="22"/>
      <c r="D62" s="48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49"/>
      <c r="AA62" s="22"/>
      <c r="AB62" s="22"/>
      <c r="AC62" s="48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49"/>
      <c r="AP62" s="22"/>
      <c r="AQ62" s="20"/>
    </row>
    <row r="63" spans="2:43" ht="13.5" x14ac:dyDescent="0.3">
      <c r="B63" s="19"/>
      <c r="C63" s="22"/>
      <c r="D63" s="48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49"/>
      <c r="AA63" s="22"/>
      <c r="AB63" s="22"/>
      <c r="AC63" s="48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49"/>
      <c r="AP63" s="22"/>
      <c r="AQ63" s="20"/>
    </row>
    <row r="64" spans="2:43" ht="13.5" x14ac:dyDescent="0.3">
      <c r="B64" s="19"/>
      <c r="C64" s="22"/>
      <c r="D64" s="48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49"/>
      <c r="AA64" s="22"/>
      <c r="AB64" s="22"/>
      <c r="AC64" s="48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49"/>
      <c r="AP64" s="22"/>
      <c r="AQ64" s="20"/>
    </row>
    <row r="65" spans="2:43" ht="13.5" x14ac:dyDescent="0.3">
      <c r="B65" s="19"/>
      <c r="C65" s="22"/>
      <c r="D65" s="48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49"/>
      <c r="AA65" s="22"/>
      <c r="AB65" s="22"/>
      <c r="AC65" s="48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49"/>
      <c r="AP65" s="22"/>
      <c r="AQ65" s="20"/>
    </row>
    <row r="66" spans="2:43" ht="13.5" x14ac:dyDescent="0.3">
      <c r="B66" s="19"/>
      <c r="C66" s="22"/>
      <c r="D66" s="48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49"/>
      <c r="AA66" s="22"/>
      <c r="AB66" s="22"/>
      <c r="AC66" s="48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49"/>
      <c r="AP66" s="22"/>
      <c r="AQ66" s="20"/>
    </row>
    <row r="67" spans="2:43" ht="13.5" x14ac:dyDescent="0.3">
      <c r="B67" s="19"/>
      <c r="C67" s="22"/>
      <c r="D67" s="48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49"/>
      <c r="AA67" s="22"/>
      <c r="AB67" s="22"/>
      <c r="AC67" s="48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49"/>
      <c r="AP67" s="22"/>
      <c r="AQ67" s="20"/>
    </row>
    <row r="68" spans="2:43" ht="13.5" x14ac:dyDescent="0.3">
      <c r="B68" s="19"/>
      <c r="C68" s="22"/>
      <c r="D68" s="48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49"/>
      <c r="AA68" s="22"/>
      <c r="AB68" s="22"/>
      <c r="AC68" s="48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49"/>
      <c r="AP68" s="22"/>
      <c r="AQ68" s="20"/>
    </row>
    <row r="69" spans="2:43" s="1" customFormat="1" x14ac:dyDescent="0.3">
      <c r="B69" s="30"/>
      <c r="C69" s="31"/>
      <c r="D69" s="50" t="s">
        <v>48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49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48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49</v>
      </c>
      <c r="AN69" s="51"/>
      <c r="AO69" s="53"/>
      <c r="AP69" s="31"/>
      <c r="AQ69" s="32"/>
    </row>
    <row r="70" spans="2:43" s="1" customFormat="1" ht="6.95" customHeight="1" x14ac:dyDescent="0.3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9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950000000000003" customHeight="1" x14ac:dyDescent="0.3">
      <c r="B76" s="30"/>
      <c r="C76" s="145" t="s">
        <v>52</v>
      </c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32"/>
    </row>
    <row r="77" spans="2:43" s="3" customFormat="1" ht="14.45" customHeight="1" x14ac:dyDescent="0.3">
      <c r="B77" s="60"/>
      <c r="C77" s="26" t="s">
        <v>14</v>
      </c>
      <c r="D77" s="61"/>
      <c r="E77" s="61"/>
      <c r="F77" s="61"/>
      <c r="G77" s="61"/>
      <c r="H77" s="61"/>
      <c r="I77" s="61"/>
      <c r="J77" s="61"/>
      <c r="K77" s="61"/>
      <c r="L77" s="61" t="str">
        <f>K5</f>
        <v>Tera2018032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950000000000003" customHeight="1" x14ac:dyDescent="0.3">
      <c r="B78" s="63"/>
      <c r="C78" s="64" t="s">
        <v>17</v>
      </c>
      <c r="D78" s="65"/>
      <c r="E78" s="65"/>
      <c r="F78" s="65"/>
      <c r="G78" s="65"/>
      <c r="H78" s="65"/>
      <c r="I78" s="65"/>
      <c r="J78" s="65"/>
      <c r="K78" s="65"/>
      <c r="L78" s="165" t="str">
        <f>K6</f>
        <v>Rekonštrukcia elektrických rozvodov a elektrických zariadení v školskej jedálne Bardejov</v>
      </c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65"/>
      <c r="AQ78" s="66"/>
    </row>
    <row r="79" spans="2:43" s="1" customFormat="1" ht="6.95" customHeight="1" x14ac:dyDescent="0.3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x14ac:dyDescent="0.3">
      <c r="B80" s="30"/>
      <c r="C80" s="26" t="s">
        <v>20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 xml:space="preserve"> 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6" t="s">
        <v>22</v>
      </c>
      <c r="AJ80" s="31"/>
      <c r="AK80" s="31"/>
      <c r="AL80" s="31"/>
      <c r="AM80" s="192" t="str">
        <f>IF(AM8= "","",AM8)</f>
        <v>06.04.2018</v>
      </c>
      <c r="AN80" s="192"/>
      <c r="AO80" s="31"/>
      <c r="AP80" s="31"/>
      <c r="AQ80" s="32"/>
    </row>
    <row r="81" spans="1:89" s="1" customFormat="1" ht="6.95" customHeight="1" x14ac:dyDescent="0.3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1:89" s="1" customFormat="1" x14ac:dyDescent="0.3">
      <c r="B82" s="30"/>
      <c r="C82" s="26" t="s">
        <v>23</v>
      </c>
      <c r="D82" s="31"/>
      <c r="E82" s="31"/>
      <c r="F82" s="31"/>
      <c r="G82" s="31"/>
      <c r="H82" s="31"/>
      <c r="I82" s="31"/>
      <c r="J82" s="31"/>
      <c r="K82" s="31"/>
      <c r="L82" s="61" t="str">
        <f>IF(E11= "","",E11)</f>
        <v xml:space="preserve"> 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6" t="s">
        <v>28</v>
      </c>
      <c r="AJ82" s="31"/>
      <c r="AK82" s="31"/>
      <c r="AL82" s="31"/>
      <c r="AM82" s="167" t="str">
        <f>IF(E17="","",E17)</f>
        <v xml:space="preserve"> </v>
      </c>
      <c r="AN82" s="167"/>
      <c r="AO82" s="167"/>
      <c r="AP82" s="167"/>
      <c r="AQ82" s="32"/>
      <c r="AS82" s="168" t="s">
        <v>53</v>
      </c>
      <c r="AT82" s="169"/>
      <c r="AU82" s="46"/>
      <c r="AV82" s="46"/>
      <c r="AW82" s="46"/>
      <c r="AX82" s="46"/>
      <c r="AY82" s="46"/>
      <c r="AZ82" s="46"/>
      <c r="BA82" s="46"/>
      <c r="BB82" s="46"/>
      <c r="BC82" s="46"/>
      <c r="BD82" s="47"/>
    </row>
    <row r="83" spans="1:89" s="1" customFormat="1" x14ac:dyDescent="0.3">
      <c r="B83" s="30"/>
      <c r="C83" s="26" t="s">
        <v>26</v>
      </c>
      <c r="D83" s="31"/>
      <c r="E83" s="31"/>
      <c r="F83" s="31"/>
      <c r="G83" s="31"/>
      <c r="H83" s="31"/>
      <c r="I83" s="31"/>
      <c r="J83" s="31"/>
      <c r="K83" s="31"/>
      <c r="L83" s="61" t="str">
        <f>IF(E14= "Vyplň údaj","",E14)</f>
        <v/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6" t="s">
        <v>31</v>
      </c>
      <c r="AJ83" s="31"/>
      <c r="AK83" s="31"/>
      <c r="AL83" s="31"/>
      <c r="AM83" s="167" t="str">
        <f>IF(E20="","",E20)</f>
        <v xml:space="preserve"> </v>
      </c>
      <c r="AN83" s="167"/>
      <c r="AO83" s="167"/>
      <c r="AP83" s="167"/>
      <c r="AQ83" s="32"/>
      <c r="AS83" s="170"/>
      <c r="AT83" s="171"/>
      <c r="AU83" s="31"/>
      <c r="AV83" s="31"/>
      <c r="AW83" s="31"/>
      <c r="AX83" s="31"/>
      <c r="AY83" s="31"/>
      <c r="AZ83" s="31"/>
      <c r="BA83" s="31"/>
      <c r="BB83" s="31"/>
      <c r="BC83" s="31"/>
      <c r="BD83" s="68"/>
    </row>
    <row r="84" spans="1:89" s="1" customFormat="1" ht="10.9" customHeight="1" x14ac:dyDescent="0.3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170"/>
      <c r="AT84" s="171"/>
      <c r="AU84" s="31"/>
      <c r="AV84" s="31"/>
      <c r="AW84" s="31"/>
      <c r="AX84" s="31"/>
      <c r="AY84" s="31"/>
      <c r="AZ84" s="31"/>
      <c r="BA84" s="31"/>
      <c r="BB84" s="31"/>
      <c r="BC84" s="31"/>
      <c r="BD84" s="68"/>
    </row>
    <row r="85" spans="1:89" s="1" customFormat="1" ht="29.25" customHeight="1" x14ac:dyDescent="0.3">
      <c r="B85" s="30"/>
      <c r="C85" s="172" t="s">
        <v>54</v>
      </c>
      <c r="D85" s="173"/>
      <c r="E85" s="173"/>
      <c r="F85" s="173"/>
      <c r="G85" s="173"/>
      <c r="H85" s="69"/>
      <c r="I85" s="174" t="s">
        <v>55</v>
      </c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4" t="s">
        <v>56</v>
      </c>
      <c r="AH85" s="173"/>
      <c r="AI85" s="173"/>
      <c r="AJ85" s="173"/>
      <c r="AK85" s="173"/>
      <c r="AL85" s="173"/>
      <c r="AM85" s="173"/>
      <c r="AN85" s="174" t="s">
        <v>57</v>
      </c>
      <c r="AO85" s="173"/>
      <c r="AP85" s="175"/>
      <c r="AQ85" s="32"/>
      <c r="AS85" s="70" t="s">
        <v>58</v>
      </c>
      <c r="AT85" s="71" t="s">
        <v>59</v>
      </c>
      <c r="AU85" s="71" t="s">
        <v>60</v>
      </c>
      <c r="AV85" s="71" t="s">
        <v>61</v>
      </c>
      <c r="AW85" s="71" t="s">
        <v>62</v>
      </c>
      <c r="AX85" s="71" t="s">
        <v>63</v>
      </c>
      <c r="AY85" s="71" t="s">
        <v>64</v>
      </c>
      <c r="AZ85" s="71" t="s">
        <v>65</v>
      </c>
      <c r="BA85" s="71" t="s">
        <v>66</v>
      </c>
      <c r="BB85" s="71" t="s">
        <v>67</v>
      </c>
      <c r="BC85" s="71" t="s">
        <v>68</v>
      </c>
      <c r="BD85" s="72" t="s">
        <v>69</v>
      </c>
    </row>
    <row r="86" spans="1:89" s="1" customFormat="1" ht="10.9" customHeight="1" x14ac:dyDescent="0.3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3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1:89" s="4" customFormat="1" ht="32.450000000000003" customHeight="1" x14ac:dyDescent="0.3">
      <c r="B87" s="63"/>
      <c r="C87" s="74" t="s">
        <v>70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183">
        <f>ROUND(AG88,2)</f>
        <v>0</v>
      </c>
      <c r="AH87" s="183"/>
      <c r="AI87" s="183"/>
      <c r="AJ87" s="183"/>
      <c r="AK87" s="183"/>
      <c r="AL87" s="183"/>
      <c r="AM87" s="183"/>
      <c r="AN87" s="184">
        <f>SUM(AG87,AT87)</f>
        <v>0</v>
      </c>
      <c r="AO87" s="184"/>
      <c r="AP87" s="184"/>
      <c r="AQ87" s="66"/>
      <c r="AS87" s="76">
        <f>ROUND(AS88,2)</f>
        <v>0</v>
      </c>
      <c r="AT87" s="77">
        <f>ROUND(SUM(AV87:AW87),2)</f>
        <v>0</v>
      </c>
      <c r="AU87" s="78">
        <f>ROUND(AU88,5)</f>
        <v>0</v>
      </c>
      <c r="AV87" s="77">
        <f>ROUND(AZ87*L31,2)</f>
        <v>0</v>
      </c>
      <c r="AW87" s="77">
        <f>ROUND(BA87*L32,2)</f>
        <v>0</v>
      </c>
      <c r="AX87" s="77">
        <f>ROUND(BB87*L31,2)</f>
        <v>0</v>
      </c>
      <c r="AY87" s="77">
        <f>ROUND(BC87*L32,2)</f>
        <v>0</v>
      </c>
      <c r="AZ87" s="77">
        <f>ROUND(AZ88,2)</f>
        <v>0</v>
      </c>
      <c r="BA87" s="77">
        <f>ROUND(BA88,2)</f>
        <v>0</v>
      </c>
      <c r="BB87" s="77">
        <f>ROUND(BB88,2)</f>
        <v>0</v>
      </c>
      <c r="BC87" s="77">
        <f>ROUND(BC88,2)</f>
        <v>0</v>
      </c>
      <c r="BD87" s="79">
        <f>ROUND(BD88,2)</f>
        <v>0</v>
      </c>
      <c r="BS87" s="80" t="s">
        <v>71</v>
      </c>
      <c r="BT87" s="80" t="s">
        <v>72</v>
      </c>
      <c r="BU87" s="81" t="s">
        <v>73</v>
      </c>
      <c r="BV87" s="80" t="s">
        <v>74</v>
      </c>
      <c r="BW87" s="80" t="s">
        <v>75</v>
      </c>
      <c r="BX87" s="80" t="s">
        <v>76</v>
      </c>
    </row>
    <row r="88" spans="1:89" s="5" customFormat="1" ht="16.5" customHeight="1" x14ac:dyDescent="0.3">
      <c r="A88" s="82" t="s">
        <v>77</v>
      </c>
      <c r="B88" s="83"/>
      <c r="C88" s="84"/>
      <c r="D88" s="178" t="s">
        <v>78</v>
      </c>
      <c r="E88" s="178"/>
      <c r="F88" s="178"/>
      <c r="G88" s="178"/>
      <c r="H88" s="178"/>
      <c r="I88" s="85"/>
      <c r="J88" s="178" t="s">
        <v>79</v>
      </c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6">
        <f>'SC1 - Elektroinštalácie'!M30</f>
        <v>0</v>
      </c>
      <c r="AH88" s="177"/>
      <c r="AI88" s="177"/>
      <c r="AJ88" s="177"/>
      <c r="AK88" s="177"/>
      <c r="AL88" s="177"/>
      <c r="AM88" s="177"/>
      <c r="AN88" s="176">
        <f>SUM(AG88,AT88)</f>
        <v>0</v>
      </c>
      <c r="AO88" s="177"/>
      <c r="AP88" s="177"/>
      <c r="AQ88" s="86"/>
      <c r="AS88" s="87">
        <f>'SC1 - Elektroinštalácie'!M28</f>
        <v>0</v>
      </c>
      <c r="AT88" s="88">
        <f>ROUND(SUM(AV88:AW88),2)</f>
        <v>0</v>
      </c>
      <c r="AU88" s="89">
        <f>'SC1 - Elektroinštalácie'!W115</f>
        <v>0</v>
      </c>
      <c r="AV88" s="88">
        <f>'SC1 - Elektroinštalácie'!M32</f>
        <v>0</v>
      </c>
      <c r="AW88" s="88">
        <f>'SC1 - Elektroinštalácie'!M33</f>
        <v>0</v>
      </c>
      <c r="AX88" s="88">
        <f>'SC1 - Elektroinštalácie'!M34</f>
        <v>0</v>
      </c>
      <c r="AY88" s="88">
        <f>'SC1 - Elektroinštalácie'!M35</f>
        <v>0</v>
      </c>
      <c r="AZ88" s="88">
        <f>'SC1 - Elektroinštalácie'!H32</f>
        <v>0</v>
      </c>
      <c r="BA88" s="88">
        <f>'SC1 - Elektroinštalácie'!H33</f>
        <v>0</v>
      </c>
      <c r="BB88" s="88">
        <f>'SC1 - Elektroinštalácie'!H34</f>
        <v>0</v>
      </c>
      <c r="BC88" s="88">
        <f>'SC1 - Elektroinštalácie'!H35</f>
        <v>0</v>
      </c>
      <c r="BD88" s="90">
        <f>'SC1 - Elektroinštalácie'!H36</f>
        <v>0</v>
      </c>
      <c r="BT88" s="91" t="s">
        <v>80</v>
      </c>
      <c r="BV88" s="91" t="s">
        <v>74</v>
      </c>
      <c r="BW88" s="91" t="s">
        <v>81</v>
      </c>
      <c r="BX88" s="91" t="s">
        <v>75</v>
      </c>
    </row>
    <row r="89" spans="1:89" ht="13.5" x14ac:dyDescent="0.3">
      <c r="B89" s="19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0"/>
    </row>
    <row r="90" spans="1:89" s="1" customFormat="1" ht="30" customHeight="1" x14ac:dyDescent="0.3">
      <c r="B90" s="30"/>
      <c r="C90" s="74" t="s">
        <v>82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184">
        <f>ROUND(SUM(AG91:AG94),2)</f>
        <v>0</v>
      </c>
      <c r="AH90" s="184"/>
      <c r="AI90" s="184"/>
      <c r="AJ90" s="184"/>
      <c r="AK90" s="184"/>
      <c r="AL90" s="184"/>
      <c r="AM90" s="184"/>
      <c r="AN90" s="184">
        <f>ROUND(SUM(AN91:AN94),2)</f>
        <v>0</v>
      </c>
      <c r="AO90" s="184"/>
      <c r="AP90" s="184"/>
      <c r="AQ90" s="32"/>
      <c r="AS90" s="70" t="s">
        <v>83</v>
      </c>
      <c r="AT90" s="71" t="s">
        <v>84</v>
      </c>
      <c r="AU90" s="71" t="s">
        <v>36</v>
      </c>
      <c r="AV90" s="72" t="s">
        <v>59</v>
      </c>
    </row>
    <row r="91" spans="1:89" s="1" customFormat="1" ht="19.899999999999999" customHeight="1" x14ac:dyDescent="0.3">
      <c r="B91" s="30"/>
      <c r="C91" s="31"/>
      <c r="D91" s="92" t="s">
        <v>85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179">
        <f>ROUND(AG87*AS91,2)</f>
        <v>0</v>
      </c>
      <c r="AH91" s="180"/>
      <c r="AI91" s="180"/>
      <c r="AJ91" s="180"/>
      <c r="AK91" s="180"/>
      <c r="AL91" s="180"/>
      <c r="AM91" s="180"/>
      <c r="AN91" s="180">
        <f>ROUND(AG91+AV91,2)</f>
        <v>0</v>
      </c>
      <c r="AO91" s="180"/>
      <c r="AP91" s="180"/>
      <c r="AQ91" s="32"/>
      <c r="AS91" s="93">
        <v>0</v>
      </c>
      <c r="AT91" s="94" t="s">
        <v>86</v>
      </c>
      <c r="AU91" s="94" t="s">
        <v>37</v>
      </c>
      <c r="AV91" s="95">
        <f>ROUND(IF(AU91="základná",AG91*L31,IF(AU91="znížená",AG91*L32,0)),2)</f>
        <v>0</v>
      </c>
      <c r="BV91" s="15" t="s">
        <v>87</v>
      </c>
      <c r="BY91" s="96">
        <f>IF(AU91="základná",AV91,0)</f>
        <v>0</v>
      </c>
      <c r="BZ91" s="96">
        <f>IF(AU91="znížená",AV91,0)</f>
        <v>0</v>
      </c>
      <c r="CA91" s="96">
        <v>0</v>
      </c>
      <c r="CB91" s="96">
        <v>0</v>
      </c>
      <c r="CC91" s="96">
        <v>0</v>
      </c>
      <c r="CD91" s="96">
        <f>IF(AU91="základná",AG91,0)</f>
        <v>0</v>
      </c>
      <c r="CE91" s="96">
        <f>IF(AU91="znížená",AG91,0)</f>
        <v>0</v>
      </c>
      <c r="CF91" s="96">
        <f>IF(AU91="zákl. prenesená",AG91,0)</f>
        <v>0</v>
      </c>
      <c r="CG91" s="96">
        <f>IF(AU91="zníž. prenesená",AG91,0)</f>
        <v>0</v>
      </c>
      <c r="CH91" s="96">
        <f>IF(AU91="nulová",AG91,0)</f>
        <v>0</v>
      </c>
      <c r="CI91" s="15">
        <f>IF(AU91="základná",1,IF(AU91="znížená",2,IF(AU91="zákl. prenesená",4,IF(AU91="zníž. prenesená",5,3))))</f>
        <v>1</v>
      </c>
      <c r="CJ91" s="15">
        <f>IF(AT91="stavebná časť",1,IF(8891="investičná časť",2,3))</f>
        <v>1</v>
      </c>
      <c r="CK91" s="15" t="str">
        <f>IF(D91="Vyplň vlastné","","x")</f>
        <v>x</v>
      </c>
    </row>
    <row r="92" spans="1:89" s="1" customFormat="1" ht="19.899999999999999" customHeight="1" x14ac:dyDescent="0.3">
      <c r="B92" s="30"/>
      <c r="C92" s="31"/>
      <c r="D92" s="181" t="s">
        <v>88</v>
      </c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31"/>
      <c r="AD92" s="31"/>
      <c r="AE92" s="31"/>
      <c r="AF92" s="31"/>
      <c r="AG92" s="179">
        <f>AG87*AS92</f>
        <v>0</v>
      </c>
      <c r="AH92" s="180"/>
      <c r="AI92" s="180"/>
      <c r="AJ92" s="180"/>
      <c r="AK92" s="180"/>
      <c r="AL92" s="180"/>
      <c r="AM92" s="180"/>
      <c r="AN92" s="180">
        <f>AG92+AV92</f>
        <v>0</v>
      </c>
      <c r="AO92" s="180"/>
      <c r="AP92" s="180"/>
      <c r="AQ92" s="32"/>
      <c r="AS92" s="97">
        <v>0</v>
      </c>
      <c r="AT92" s="98" t="s">
        <v>86</v>
      </c>
      <c r="AU92" s="98" t="s">
        <v>37</v>
      </c>
      <c r="AV92" s="99">
        <f>ROUND(IF(AU92="nulová",0,IF(OR(AU92="základná",AU92="zákl. prenesená"),AG92*L31,AG92*L32)),2)</f>
        <v>0</v>
      </c>
      <c r="BV92" s="15" t="s">
        <v>89</v>
      </c>
      <c r="BY92" s="96">
        <f>IF(AU92="základná",AV92,0)</f>
        <v>0</v>
      </c>
      <c r="BZ92" s="96">
        <f>IF(AU92="znížená",AV92,0)</f>
        <v>0</v>
      </c>
      <c r="CA92" s="96">
        <f>IF(AU92="zákl. prenesená",AV92,0)</f>
        <v>0</v>
      </c>
      <c r="CB92" s="96">
        <f>IF(AU92="zníž. prenesená",AV92,0)</f>
        <v>0</v>
      </c>
      <c r="CC92" s="96">
        <f>IF(AU92="nulová",AV92,0)</f>
        <v>0</v>
      </c>
      <c r="CD92" s="96">
        <f>IF(AU92="základná",AG92,0)</f>
        <v>0</v>
      </c>
      <c r="CE92" s="96">
        <f>IF(AU92="znížená",AG92,0)</f>
        <v>0</v>
      </c>
      <c r="CF92" s="96">
        <f>IF(AU92="zákl. prenesená",AG92,0)</f>
        <v>0</v>
      </c>
      <c r="CG92" s="96">
        <f>IF(AU92="zníž. prenesená",AG92,0)</f>
        <v>0</v>
      </c>
      <c r="CH92" s="96">
        <f>IF(AU92="nulová",AG92,0)</f>
        <v>0</v>
      </c>
      <c r="CI92" s="15">
        <f>IF(AU92="základná",1,IF(AU92="znížená",2,IF(AU92="zákl. prenesená",4,IF(AU92="zníž. prenesená",5,3))))</f>
        <v>1</v>
      </c>
      <c r="CJ92" s="15">
        <f>IF(AT92="stavebná časť",1,IF(8892="investičná časť",2,3))</f>
        <v>1</v>
      </c>
      <c r="CK92" s="15" t="str">
        <f>IF(D92="Vyplň vlastné","","x")</f>
        <v/>
      </c>
    </row>
    <row r="93" spans="1:89" s="1" customFormat="1" ht="19.899999999999999" customHeight="1" x14ac:dyDescent="0.3">
      <c r="B93" s="30"/>
      <c r="C93" s="31"/>
      <c r="D93" s="181" t="s">
        <v>88</v>
      </c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31"/>
      <c r="AD93" s="31"/>
      <c r="AE93" s="31"/>
      <c r="AF93" s="31"/>
      <c r="AG93" s="179">
        <f>AG87*AS93</f>
        <v>0</v>
      </c>
      <c r="AH93" s="180"/>
      <c r="AI93" s="180"/>
      <c r="AJ93" s="180"/>
      <c r="AK93" s="180"/>
      <c r="AL93" s="180"/>
      <c r="AM93" s="180"/>
      <c r="AN93" s="180">
        <f>AG93+AV93</f>
        <v>0</v>
      </c>
      <c r="AO93" s="180"/>
      <c r="AP93" s="180"/>
      <c r="AQ93" s="32"/>
      <c r="AS93" s="97">
        <v>0</v>
      </c>
      <c r="AT93" s="98" t="s">
        <v>86</v>
      </c>
      <c r="AU93" s="98" t="s">
        <v>37</v>
      </c>
      <c r="AV93" s="99">
        <f>ROUND(IF(AU93="nulová",0,IF(OR(AU93="základná",AU93="zákl. prenesená"),AG93*L31,AG93*L32)),2)</f>
        <v>0</v>
      </c>
      <c r="BV93" s="15" t="s">
        <v>89</v>
      </c>
      <c r="BY93" s="96">
        <f>IF(AU93="základná",AV93,0)</f>
        <v>0</v>
      </c>
      <c r="BZ93" s="96">
        <f>IF(AU93="znížená",AV93,0)</f>
        <v>0</v>
      </c>
      <c r="CA93" s="96">
        <f>IF(AU93="zákl. prenesená",AV93,0)</f>
        <v>0</v>
      </c>
      <c r="CB93" s="96">
        <f>IF(AU93="zníž. prenesená",AV93,0)</f>
        <v>0</v>
      </c>
      <c r="CC93" s="96">
        <f>IF(AU93="nulová",AV93,0)</f>
        <v>0</v>
      </c>
      <c r="CD93" s="96">
        <f>IF(AU93="základná",AG93,0)</f>
        <v>0</v>
      </c>
      <c r="CE93" s="96">
        <f>IF(AU93="znížená",AG93,0)</f>
        <v>0</v>
      </c>
      <c r="CF93" s="96">
        <f>IF(AU93="zákl. prenesená",AG93,0)</f>
        <v>0</v>
      </c>
      <c r="CG93" s="96">
        <f>IF(AU93="zníž. prenesená",AG93,0)</f>
        <v>0</v>
      </c>
      <c r="CH93" s="96">
        <f>IF(AU93="nulová",AG93,0)</f>
        <v>0</v>
      </c>
      <c r="CI93" s="15">
        <f>IF(AU93="základná",1,IF(AU93="znížená",2,IF(AU93="zákl. prenesená",4,IF(AU93="zníž. prenesená",5,3))))</f>
        <v>1</v>
      </c>
      <c r="CJ93" s="15">
        <f>IF(AT93="stavebná časť",1,IF(8893="investičná časť",2,3))</f>
        <v>1</v>
      </c>
      <c r="CK93" s="15" t="str">
        <f>IF(D93="Vyplň vlastné","","x")</f>
        <v/>
      </c>
    </row>
    <row r="94" spans="1:89" s="1" customFormat="1" ht="19.899999999999999" customHeight="1" x14ac:dyDescent="0.3">
      <c r="B94" s="30"/>
      <c r="C94" s="31"/>
      <c r="D94" s="181" t="s">
        <v>88</v>
      </c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31"/>
      <c r="AD94" s="31"/>
      <c r="AE94" s="31"/>
      <c r="AF94" s="31"/>
      <c r="AG94" s="179">
        <f>AG87*AS94</f>
        <v>0</v>
      </c>
      <c r="AH94" s="180"/>
      <c r="AI94" s="180"/>
      <c r="AJ94" s="180"/>
      <c r="AK94" s="180"/>
      <c r="AL94" s="180"/>
      <c r="AM94" s="180"/>
      <c r="AN94" s="180">
        <f>AG94+AV94</f>
        <v>0</v>
      </c>
      <c r="AO94" s="180"/>
      <c r="AP94" s="180"/>
      <c r="AQ94" s="32"/>
      <c r="AS94" s="100">
        <v>0</v>
      </c>
      <c r="AT94" s="101" t="s">
        <v>86</v>
      </c>
      <c r="AU94" s="101" t="s">
        <v>37</v>
      </c>
      <c r="AV94" s="102">
        <f>ROUND(IF(AU94="nulová",0,IF(OR(AU94="základná",AU94="zákl. prenesená"),AG94*L31,AG94*L32)),2)</f>
        <v>0</v>
      </c>
      <c r="BV94" s="15" t="s">
        <v>89</v>
      </c>
      <c r="BY94" s="96">
        <f>IF(AU94="základná",AV94,0)</f>
        <v>0</v>
      </c>
      <c r="BZ94" s="96">
        <f>IF(AU94="znížená",AV94,0)</f>
        <v>0</v>
      </c>
      <c r="CA94" s="96">
        <f>IF(AU94="zákl. prenesená",AV94,0)</f>
        <v>0</v>
      </c>
      <c r="CB94" s="96">
        <f>IF(AU94="zníž. prenesená",AV94,0)</f>
        <v>0</v>
      </c>
      <c r="CC94" s="96">
        <f>IF(AU94="nulová",AV94,0)</f>
        <v>0</v>
      </c>
      <c r="CD94" s="96">
        <f>IF(AU94="základná",AG94,0)</f>
        <v>0</v>
      </c>
      <c r="CE94" s="96">
        <f>IF(AU94="znížená",AG94,0)</f>
        <v>0</v>
      </c>
      <c r="CF94" s="96">
        <f>IF(AU94="zákl. prenesená",AG94,0)</f>
        <v>0</v>
      </c>
      <c r="CG94" s="96">
        <f>IF(AU94="zníž. prenesená",AG94,0)</f>
        <v>0</v>
      </c>
      <c r="CH94" s="96">
        <f>IF(AU94="nulová",AG94,0)</f>
        <v>0</v>
      </c>
      <c r="CI94" s="15">
        <f>IF(AU94="základná",1,IF(AU94="znížená",2,IF(AU94="zákl. prenesená",4,IF(AU94="zníž. prenesená",5,3))))</f>
        <v>1</v>
      </c>
      <c r="CJ94" s="15">
        <f>IF(AT94="stavebná časť",1,IF(8894="investičná časť",2,3))</f>
        <v>1</v>
      </c>
      <c r="CK94" s="15" t="str">
        <f>IF(D94="Vyplň vlastné","","x")</f>
        <v/>
      </c>
    </row>
    <row r="95" spans="1:89" s="1" customFormat="1" ht="10.9" customHeight="1" x14ac:dyDescent="0.3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2"/>
    </row>
    <row r="96" spans="1:89" s="1" customFormat="1" ht="30" customHeight="1" x14ac:dyDescent="0.3">
      <c r="B96" s="30"/>
      <c r="C96" s="103" t="s">
        <v>90</v>
      </c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85">
        <f>ROUND(AG87+AG90,2)</f>
        <v>0</v>
      </c>
      <c r="AH96" s="185"/>
      <c r="AI96" s="185"/>
      <c r="AJ96" s="185"/>
      <c r="AK96" s="185"/>
      <c r="AL96" s="185"/>
      <c r="AM96" s="185"/>
      <c r="AN96" s="185">
        <f>AN87+AN90</f>
        <v>0</v>
      </c>
      <c r="AO96" s="185"/>
      <c r="AP96" s="185"/>
      <c r="AQ96" s="32"/>
    </row>
    <row r="97" spans="2:43" s="1" customFormat="1" ht="6.95" customHeight="1" x14ac:dyDescent="0.3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6"/>
    </row>
  </sheetData>
  <mergeCells count="60">
    <mergeCell ref="AG90:AM90"/>
    <mergeCell ref="AN90:AP90"/>
    <mergeCell ref="AG96:AM96"/>
    <mergeCell ref="AN96:AP96"/>
    <mergeCell ref="AR2:BE2"/>
    <mergeCell ref="AM8:AN8"/>
    <mergeCell ref="AM80:AN80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é sú hodnoty základná, znížená, nulová." sqref="AU91:AU95" xr:uid="{00000000-0002-0000-0000-000000000000}">
      <formula1>"základná, znížená, nulová"</formula1>
    </dataValidation>
    <dataValidation type="list" allowBlank="1" showInputMessage="1" showErrorMessage="1" error="Povolené sú hodnoty stavebná časť, technologická časť, investičná časť." sqref="AT91:AT95" xr:uid="{00000000-0002-0000-0000-000001000000}">
      <formula1>"stavebná časť, technologická časť, investičná časť"</formula1>
    </dataValidation>
  </dataValidations>
  <hyperlinks>
    <hyperlink ref="K1:S1" location="C2" display="1) Súhrnný list stavby" xr:uid="{00000000-0004-0000-0000-000000000000}"/>
    <hyperlink ref="W1:AF1" location="C87" display="2) Rekapitulácia objektov" xr:uid="{00000000-0004-0000-0000-000001000000}"/>
    <hyperlink ref="A88" location="'SC1 - Elektroinštalácie'!C2" display="/" xr:uid="{00000000-0004-0000-0000-000002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215"/>
  <sheetViews>
    <sheetView showGridLines="0" tabSelected="1" workbookViewId="0">
      <pane ySplit="1" topLeftCell="A53" activePane="bottomLeft" state="frozen"/>
      <selection pane="bottomLeft" activeCell="F6" sqref="F6:P6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05"/>
      <c r="B1" s="8"/>
      <c r="C1" s="8"/>
      <c r="D1" s="9" t="s">
        <v>1</v>
      </c>
      <c r="E1" s="8"/>
      <c r="F1" s="10" t="s">
        <v>91</v>
      </c>
      <c r="G1" s="10"/>
      <c r="H1" s="214" t="s">
        <v>92</v>
      </c>
      <c r="I1" s="214"/>
      <c r="J1" s="214"/>
      <c r="K1" s="214"/>
      <c r="L1" s="10" t="s">
        <v>93</v>
      </c>
      <c r="M1" s="8"/>
      <c r="N1" s="8"/>
      <c r="O1" s="9" t="s">
        <v>94</v>
      </c>
      <c r="P1" s="8"/>
      <c r="Q1" s="8"/>
      <c r="R1" s="8"/>
      <c r="S1" s="10" t="s">
        <v>95</v>
      </c>
      <c r="T1" s="10"/>
      <c r="U1" s="105"/>
      <c r="V1" s="105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43" t="s">
        <v>7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S2" s="186" t="s">
        <v>8</v>
      </c>
      <c r="T2" s="187"/>
      <c r="U2" s="187"/>
      <c r="V2" s="187"/>
      <c r="W2" s="187"/>
      <c r="X2" s="187"/>
      <c r="Y2" s="187"/>
      <c r="Z2" s="187"/>
      <c r="AA2" s="187"/>
      <c r="AB2" s="187"/>
      <c r="AC2" s="187"/>
      <c r="AT2" s="15" t="s">
        <v>81</v>
      </c>
    </row>
    <row r="3" spans="1:66" ht="6.95" customHeight="1" x14ac:dyDescent="0.3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72</v>
      </c>
    </row>
    <row r="4" spans="1:66" ht="36.950000000000003" customHeight="1" x14ac:dyDescent="0.3">
      <c r="B4" s="19"/>
      <c r="C4" s="145" t="s">
        <v>96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20"/>
      <c r="T4" s="14" t="s">
        <v>12</v>
      </c>
      <c r="AT4" s="15" t="s">
        <v>6</v>
      </c>
    </row>
    <row r="5" spans="1:66" ht="6.95" customHeight="1" x14ac:dyDescent="0.3">
      <c r="B5" s="19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0"/>
    </row>
    <row r="6" spans="1:66" ht="33.75" customHeight="1" x14ac:dyDescent="0.3">
      <c r="B6" s="19"/>
      <c r="C6" s="22"/>
      <c r="D6" s="26" t="s">
        <v>17</v>
      </c>
      <c r="E6" s="22"/>
      <c r="F6" s="215" t="str">
        <f>'Rekapitulácia stavby'!K6</f>
        <v>Rekonštrukcia elektrických rozvodov a elektrických zariadení v školskej jedálne Bardejov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2"/>
      <c r="R6" s="20"/>
    </row>
    <row r="7" spans="1:66" s="1" customFormat="1" ht="32.85" customHeight="1" x14ac:dyDescent="0.3">
      <c r="B7" s="30"/>
      <c r="C7" s="31"/>
      <c r="D7" s="25" t="s">
        <v>97</v>
      </c>
      <c r="E7" s="31"/>
      <c r="F7" s="151" t="s">
        <v>98</v>
      </c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31"/>
      <c r="R7" s="32"/>
    </row>
    <row r="8" spans="1:66" s="1" customFormat="1" ht="14.45" customHeight="1" x14ac:dyDescent="0.3">
      <c r="B8" s="30"/>
      <c r="C8" s="31"/>
      <c r="D8" s="26" t="s">
        <v>18</v>
      </c>
      <c r="E8" s="31"/>
      <c r="F8" s="24" t="s">
        <v>5</v>
      </c>
      <c r="G8" s="31"/>
      <c r="H8" s="31"/>
      <c r="I8" s="31"/>
      <c r="J8" s="31"/>
      <c r="K8" s="31"/>
      <c r="L8" s="31"/>
      <c r="M8" s="26" t="s">
        <v>19</v>
      </c>
      <c r="N8" s="31"/>
      <c r="O8" s="24" t="s">
        <v>5</v>
      </c>
      <c r="P8" s="31"/>
      <c r="Q8" s="31"/>
      <c r="R8" s="32"/>
    </row>
    <row r="9" spans="1:66" s="1" customFormat="1" ht="14.45" customHeight="1" x14ac:dyDescent="0.3">
      <c r="B9" s="30"/>
      <c r="C9" s="31"/>
      <c r="D9" s="26" t="s">
        <v>20</v>
      </c>
      <c r="E9" s="31"/>
      <c r="F9" s="24" t="s">
        <v>21</v>
      </c>
      <c r="G9" s="31"/>
      <c r="H9" s="31"/>
      <c r="I9" s="31"/>
      <c r="J9" s="31"/>
      <c r="K9" s="31"/>
      <c r="L9" s="31"/>
      <c r="M9" s="26" t="s">
        <v>22</v>
      </c>
      <c r="N9" s="31"/>
      <c r="O9" s="191" t="str">
        <f>'Rekapitulácia stavby'!AM8</f>
        <v>06.04.2018</v>
      </c>
      <c r="P9" s="192"/>
      <c r="Q9" s="31"/>
      <c r="R9" s="32"/>
    </row>
    <row r="10" spans="1:66" s="1" customFormat="1" ht="10.9" customHeight="1" x14ac:dyDescent="0.3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5" customHeight="1" x14ac:dyDescent="0.3">
      <c r="B11" s="30"/>
      <c r="C11" s="31"/>
      <c r="D11" s="26" t="s">
        <v>23</v>
      </c>
      <c r="E11" s="31"/>
      <c r="F11" s="31"/>
      <c r="G11" s="31"/>
      <c r="H11" s="31"/>
      <c r="I11" s="31"/>
      <c r="J11" s="31"/>
      <c r="K11" s="31"/>
      <c r="L11" s="31"/>
      <c r="M11" s="26" t="s">
        <v>24</v>
      </c>
      <c r="N11" s="31"/>
      <c r="O11" s="149" t="str">
        <f>IF('Rekapitulácia stavby'!AN10="","",'Rekapitulácia stavby'!AN10)</f>
        <v/>
      </c>
      <c r="P11" s="149"/>
      <c r="Q11" s="31"/>
      <c r="R11" s="32"/>
    </row>
    <row r="12" spans="1:66" s="1" customFormat="1" ht="18" customHeight="1" x14ac:dyDescent="0.3">
      <c r="B12" s="30"/>
      <c r="C12" s="31"/>
      <c r="D12" s="31"/>
      <c r="E12" s="24" t="str">
        <f>IF('Rekapitulácia stavby'!E11="","",'Rekapitulácia stavby'!E11)</f>
        <v xml:space="preserve"> </v>
      </c>
      <c r="F12" s="31"/>
      <c r="G12" s="31"/>
      <c r="H12" s="31"/>
      <c r="I12" s="31"/>
      <c r="J12" s="31"/>
      <c r="K12" s="31"/>
      <c r="L12" s="31"/>
      <c r="M12" s="26" t="s">
        <v>25</v>
      </c>
      <c r="N12" s="31"/>
      <c r="O12" s="149" t="str">
        <f>IF('Rekapitulácia stavby'!AN11="","",'Rekapitulácia stavby'!AN11)</f>
        <v/>
      </c>
      <c r="P12" s="149"/>
      <c r="Q12" s="31"/>
      <c r="R12" s="32"/>
    </row>
    <row r="13" spans="1:66" s="1" customFormat="1" ht="6.95" customHeight="1" x14ac:dyDescent="0.3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5" customHeight="1" x14ac:dyDescent="0.3">
      <c r="B14" s="30"/>
      <c r="C14" s="31"/>
      <c r="D14" s="26" t="s">
        <v>26</v>
      </c>
      <c r="E14" s="31"/>
      <c r="F14" s="31"/>
      <c r="G14" s="31"/>
      <c r="H14" s="31"/>
      <c r="I14" s="31"/>
      <c r="J14" s="31"/>
      <c r="K14" s="31"/>
      <c r="L14" s="31"/>
      <c r="M14" s="26" t="s">
        <v>24</v>
      </c>
      <c r="N14" s="31"/>
      <c r="O14" s="193" t="str">
        <f>IF('Rekapitulácia stavby'!AN13="","",'Rekapitulácia stavby'!AN13)</f>
        <v>Vyplň údaj</v>
      </c>
      <c r="P14" s="149"/>
      <c r="Q14" s="31"/>
      <c r="R14" s="32"/>
    </row>
    <row r="15" spans="1:66" s="1" customFormat="1" ht="18" customHeight="1" x14ac:dyDescent="0.3">
      <c r="B15" s="30"/>
      <c r="C15" s="31"/>
      <c r="D15" s="31"/>
      <c r="E15" s="193" t="str">
        <f>IF('Rekapitulácia stavby'!E14="","",'Rekapitulácia stavby'!E14)</f>
        <v>Vyplň údaj</v>
      </c>
      <c r="F15" s="194"/>
      <c r="G15" s="194"/>
      <c r="H15" s="194"/>
      <c r="I15" s="194"/>
      <c r="J15" s="194"/>
      <c r="K15" s="194"/>
      <c r="L15" s="194"/>
      <c r="M15" s="26" t="s">
        <v>25</v>
      </c>
      <c r="N15" s="31"/>
      <c r="O15" s="193" t="str">
        <f>IF('Rekapitulácia stavby'!AN14="","",'Rekapitulácia stavby'!AN14)</f>
        <v>Vyplň údaj</v>
      </c>
      <c r="P15" s="149"/>
      <c r="Q15" s="31"/>
      <c r="R15" s="32"/>
    </row>
    <row r="16" spans="1:66" s="1" customFormat="1" ht="6.95" customHeight="1" x14ac:dyDescent="0.3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 x14ac:dyDescent="0.3">
      <c r="B17" s="30"/>
      <c r="C17" s="31"/>
      <c r="D17" s="26" t="s">
        <v>28</v>
      </c>
      <c r="E17" s="31"/>
      <c r="F17" s="31"/>
      <c r="G17" s="31"/>
      <c r="H17" s="31"/>
      <c r="I17" s="31"/>
      <c r="J17" s="31"/>
      <c r="K17" s="31"/>
      <c r="L17" s="31"/>
      <c r="M17" s="26" t="s">
        <v>24</v>
      </c>
      <c r="N17" s="31"/>
      <c r="O17" s="149" t="str">
        <f>IF('Rekapitulácia stavby'!AN16="","",'Rekapitulácia stavby'!AN16)</f>
        <v/>
      </c>
      <c r="P17" s="149"/>
      <c r="Q17" s="31"/>
      <c r="R17" s="32"/>
    </row>
    <row r="18" spans="2:18" s="1" customFormat="1" ht="18" customHeight="1" x14ac:dyDescent="0.3">
      <c r="B18" s="30"/>
      <c r="C18" s="31"/>
      <c r="D18" s="31"/>
      <c r="E18" s="24" t="str">
        <f>IF('Rekapitulácia stavby'!E17="","",'Rekapitulácia stavby'!E17)</f>
        <v xml:space="preserve"> </v>
      </c>
      <c r="F18" s="31"/>
      <c r="G18" s="31"/>
      <c r="H18" s="31"/>
      <c r="I18" s="31"/>
      <c r="J18" s="31"/>
      <c r="K18" s="31"/>
      <c r="L18" s="31"/>
      <c r="M18" s="26" t="s">
        <v>25</v>
      </c>
      <c r="N18" s="31"/>
      <c r="O18" s="149" t="str">
        <f>IF('Rekapitulácia stavby'!AN17="","",'Rekapitulácia stavby'!AN17)</f>
        <v/>
      </c>
      <c r="P18" s="149"/>
      <c r="Q18" s="31"/>
      <c r="R18" s="32"/>
    </row>
    <row r="19" spans="2:18" s="1" customFormat="1" ht="6.95" customHeight="1" x14ac:dyDescent="0.3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 x14ac:dyDescent="0.3">
      <c r="B20" s="30"/>
      <c r="C20" s="31"/>
      <c r="D20" s="26" t="s">
        <v>31</v>
      </c>
      <c r="E20" s="31"/>
      <c r="F20" s="31"/>
      <c r="G20" s="31"/>
      <c r="H20" s="31"/>
      <c r="I20" s="31"/>
      <c r="J20" s="31"/>
      <c r="K20" s="31"/>
      <c r="L20" s="31"/>
      <c r="M20" s="26" t="s">
        <v>24</v>
      </c>
      <c r="N20" s="31"/>
      <c r="O20" s="149" t="str">
        <f>IF('Rekapitulácia stavby'!AN19="","",'Rekapitulácia stavby'!AN19)</f>
        <v/>
      </c>
      <c r="P20" s="149"/>
      <c r="Q20" s="31"/>
      <c r="R20" s="32"/>
    </row>
    <row r="21" spans="2:18" s="1" customFormat="1" ht="18" customHeight="1" x14ac:dyDescent="0.3">
      <c r="B21" s="30"/>
      <c r="C21" s="31"/>
      <c r="D21" s="31"/>
      <c r="E21" s="24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6" t="s">
        <v>25</v>
      </c>
      <c r="N21" s="31"/>
      <c r="O21" s="149" t="str">
        <f>IF('Rekapitulácia stavby'!AN20="","",'Rekapitulácia stavby'!AN20)</f>
        <v/>
      </c>
      <c r="P21" s="149"/>
      <c r="Q21" s="31"/>
      <c r="R21" s="32"/>
    </row>
    <row r="22" spans="2:18" s="1" customFormat="1" ht="6.95" customHeight="1" x14ac:dyDescent="0.3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 x14ac:dyDescent="0.3">
      <c r="B23" s="30"/>
      <c r="C23" s="31"/>
      <c r="D23" s="26" t="s">
        <v>32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16.5" customHeight="1" x14ac:dyDescent="0.3">
      <c r="B24" s="30"/>
      <c r="C24" s="31"/>
      <c r="D24" s="31"/>
      <c r="E24" s="154" t="s">
        <v>5</v>
      </c>
      <c r="F24" s="154"/>
      <c r="G24" s="154"/>
      <c r="H24" s="154"/>
      <c r="I24" s="154"/>
      <c r="J24" s="154"/>
      <c r="K24" s="154"/>
      <c r="L24" s="154"/>
      <c r="M24" s="31"/>
      <c r="N24" s="31"/>
      <c r="O24" s="31"/>
      <c r="P24" s="31"/>
      <c r="Q24" s="31"/>
      <c r="R24" s="32"/>
    </row>
    <row r="25" spans="2:18" s="1" customFormat="1" ht="6.95" customHeight="1" x14ac:dyDescent="0.3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 x14ac:dyDescent="0.3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 x14ac:dyDescent="0.3">
      <c r="B27" s="30"/>
      <c r="C27" s="31"/>
      <c r="D27" s="106" t="s">
        <v>99</v>
      </c>
      <c r="E27" s="31"/>
      <c r="F27" s="31"/>
      <c r="G27" s="31"/>
      <c r="H27" s="31"/>
      <c r="I27" s="31"/>
      <c r="J27" s="31"/>
      <c r="K27" s="31"/>
      <c r="L27" s="31"/>
      <c r="M27" s="155">
        <f>N88</f>
        <v>0</v>
      </c>
      <c r="N27" s="155"/>
      <c r="O27" s="155"/>
      <c r="P27" s="155"/>
      <c r="Q27" s="31"/>
      <c r="R27" s="32"/>
    </row>
    <row r="28" spans="2:18" s="1" customFormat="1" ht="14.45" customHeight="1" x14ac:dyDescent="0.3">
      <c r="B28" s="30"/>
      <c r="C28" s="31"/>
      <c r="D28" s="29" t="s">
        <v>85</v>
      </c>
      <c r="E28" s="31"/>
      <c r="F28" s="31"/>
      <c r="G28" s="31"/>
      <c r="H28" s="31"/>
      <c r="I28" s="31"/>
      <c r="J28" s="31"/>
      <c r="K28" s="31"/>
      <c r="L28" s="31"/>
      <c r="M28" s="155">
        <f>N90</f>
        <v>0</v>
      </c>
      <c r="N28" s="155"/>
      <c r="O28" s="155"/>
      <c r="P28" s="155"/>
      <c r="Q28" s="31"/>
      <c r="R28" s="32"/>
    </row>
    <row r="29" spans="2:18" s="1" customFormat="1" ht="6.95" customHeight="1" x14ac:dyDescent="0.3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 x14ac:dyDescent="0.3">
      <c r="B30" s="30"/>
      <c r="C30" s="31"/>
      <c r="D30" s="107" t="s">
        <v>35</v>
      </c>
      <c r="E30" s="31"/>
      <c r="F30" s="31"/>
      <c r="G30" s="31"/>
      <c r="H30" s="31"/>
      <c r="I30" s="31"/>
      <c r="J30" s="31"/>
      <c r="K30" s="31"/>
      <c r="L30" s="31"/>
      <c r="M30" s="195">
        <f>ROUND(M27+M28,2)</f>
        <v>0</v>
      </c>
      <c r="N30" s="190"/>
      <c r="O30" s="190"/>
      <c r="P30" s="190"/>
      <c r="Q30" s="31"/>
      <c r="R30" s="32"/>
    </row>
    <row r="31" spans="2:18" s="1" customFormat="1" ht="6.95" customHeight="1" x14ac:dyDescent="0.3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 x14ac:dyDescent="0.3">
      <c r="B32" s="30"/>
      <c r="C32" s="31"/>
      <c r="D32" s="37" t="s">
        <v>36</v>
      </c>
      <c r="E32" s="37" t="s">
        <v>37</v>
      </c>
      <c r="F32" s="38">
        <v>0.2</v>
      </c>
      <c r="G32" s="108" t="s">
        <v>38</v>
      </c>
      <c r="H32" s="196">
        <f>(SUM(BE90:BE97)+SUM(BE115:BE213))</f>
        <v>0</v>
      </c>
      <c r="I32" s="190"/>
      <c r="J32" s="190"/>
      <c r="K32" s="31"/>
      <c r="L32" s="31"/>
      <c r="M32" s="196">
        <f>ROUND((SUM(BE90:BE97)+SUM(BE115:BE213)), 2)*F32</f>
        <v>0</v>
      </c>
      <c r="N32" s="190"/>
      <c r="O32" s="190"/>
      <c r="P32" s="190"/>
      <c r="Q32" s="31"/>
      <c r="R32" s="32"/>
    </row>
    <row r="33" spans="2:18" s="1" customFormat="1" ht="14.45" customHeight="1" x14ac:dyDescent="0.3">
      <c r="B33" s="30"/>
      <c r="C33" s="31"/>
      <c r="D33" s="31"/>
      <c r="E33" s="37" t="s">
        <v>39</v>
      </c>
      <c r="F33" s="38">
        <v>0.2</v>
      </c>
      <c r="G33" s="108" t="s">
        <v>38</v>
      </c>
      <c r="H33" s="196">
        <f>(SUM(BF90:BF97)+SUM(BF115:BF213))</f>
        <v>0</v>
      </c>
      <c r="I33" s="190"/>
      <c r="J33" s="190"/>
      <c r="K33" s="31"/>
      <c r="L33" s="31"/>
      <c r="M33" s="196">
        <f>ROUND((SUM(BF90:BF97)+SUM(BF115:BF213)), 2)*F33</f>
        <v>0</v>
      </c>
      <c r="N33" s="190"/>
      <c r="O33" s="190"/>
      <c r="P33" s="190"/>
      <c r="Q33" s="31"/>
      <c r="R33" s="32"/>
    </row>
    <row r="34" spans="2:18" s="1" customFormat="1" ht="14.45" hidden="1" customHeight="1" x14ac:dyDescent="0.3">
      <c r="B34" s="30"/>
      <c r="C34" s="31"/>
      <c r="D34" s="31"/>
      <c r="E34" s="37" t="s">
        <v>40</v>
      </c>
      <c r="F34" s="38">
        <v>0.2</v>
      </c>
      <c r="G34" s="108" t="s">
        <v>38</v>
      </c>
      <c r="H34" s="196">
        <f>(SUM(BG90:BG97)+SUM(BG115:BG213))</f>
        <v>0</v>
      </c>
      <c r="I34" s="190"/>
      <c r="J34" s="190"/>
      <c r="K34" s="31"/>
      <c r="L34" s="31"/>
      <c r="M34" s="196">
        <v>0</v>
      </c>
      <c r="N34" s="190"/>
      <c r="O34" s="190"/>
      <c r="P34" s="190"/>
      <c r="Q34" s="31"/>
      <c r="R34" s="32"/>
    </row>
    <row r="35" spans="2:18" s="1" customFormat="1" ht="14.45" hidden="1" customHeight="1" x14ac:dyDescent="0.3">
      <c r="B35" s="30"/>
      <c r="C35" s="31"/>
      <c r="D35" s="31"/>
      <c r="E35" s="37" t="s">
        <v>41</v>
      </c>
      <c r="F35" s="38">
        <v>0.2</v>
      </c>
      <c r="G35" s="108" t="s">
        <v>38</v>
      </c>
      <c r="H35" s="196">
        <f>(SUM(BH90:BH97)+SUM(BH115:BH213))</f>
        <v>0</v>
      </c>
      <c r="I35" s="190"/>
      <c r="J35" s="190"/>
      <c r="K35" s="31"/>
      <c r="L35" s="31"/>
      <c r="M35" s="196">
        <v>0</v>
      </c>
      <c r="N35" s="190"/>
      <c r="O35" s="190"/>
      <c r="P35" s="190"/>
      <c r="Q35" s="31"/>
      <c r="R35" s="32"/>
    </row>
    <row r="36" spans="2:18" s="1" customFormat="1" ht="14.45" hidden="1" customHeight="1" x14ac:dyDescent="0.3">
      <c r="B36" s="30"/>
      <c r="C36" s="31"/>
      <c r="D36" s="31"/>
      <c r="E36" s="37" t="s">
        <v>42</v>
      </c>
      <c r="F36" s="38">
        <v>0</v>
      </c>
      <c r="G36" s="108" t="s">
        <v>38</v>
      </c>
      <c r="H36" s="196">
        <f>(SUM(BI90:BI97)+SUM(BI115:BI213))</f>
        <v>0</v>
      </c>
      <c r="I36" s="190"/>
      <c r="J36" s="190"/>
      <c r="K36" s="31"/>
      <c r="L36" s="31"/>
      <c r="M36" s="196">
        <v>0</v>
      </c>
      <c r="N36" s="190"/>
      <c r="O36" s="190"/>
      <c r="P36" s="190"/>
      <c r="Q36" s="31"/>
      <c r="R36" s="32"/>
    </row>
    <row r="37" spans="2:18" s="1" customFormat="1" ht="6.95" customHeight="1" x14ac:dyDescent="0.3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 x14ac:dyDescent="0.3">
      <c r="B38" s="30"/>
      <c r="C38" s="104"/>
      <c r="D38" s="109" t="s">
        <v>43</v>
      </c>
      <c r="E38" s="69"/>
      <c r="F38" s="69"/>
      <c r="G38" s="110" t="s">
        <v>44</v>
      </c>
      <c r="H38" s="111" t="s">
        <v>45</v>
      </c>
      <c r="I38" s="69"/>
      <c r="J38" s="69"/>
      <c r="K38" s="69"/>
      <c r="L38" s="197">
        <f>SUM(M30:M36)</f>
        <v>0</v>
      </c>
      <c r="M38" s="197"/>
      <c r="N38" s="197"/>
      <c r="O38" s="197"/>
      <c r="P38" s="198"/>
      <c r="Q38" s="104"/>
      <c r="R38" s="32"/>
    </row>
    <row r="39" spans="2:18" s="1" customFormat="1" ht="14.45" customHeight="1" x14ac:dyDescent="0.3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 x14ac:dyDescent="0.3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 x14ac:dyDescent="0.3">
      <c r="B41" s="19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0"/>
    </row>
    <row r="42" spans="2:18" ht="13.5" x14ac:dyDescent="0.3">
      <c r="B42" s="19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0"/>
    </row>
    <row r="43" spans="2:18" ht="13.5" x14ac:dyDescent="0.3">
      <c r="B43" s="19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0"/>
    </row>
    <row r="44" spans="2:18" ht="13.5" x14ac:dyDescent="0.3">
      <c r="B44" s="1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0"/>
    </row>
    <row r="45" spans="2:18" ht="13.5" x14ac:dyDescent="0.3">
      <c r="B45" s="19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0"/>
    </row>
    <row r="46" spans="2:18" ht="13.5" x14ac:dyDescent="0.3">
      <c r="B46" s="1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0"/>
    </row>
    <row r="47" spans="2:18" ht="13.5" x14ac:dyDescent="0.3">
      <c r="B47" s="1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0"/>
    </row>
    <row r="48" spans="2:18" ht="13.5" x14ac:dyDescent="0.3">
      <c r="B48" s="1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0"/>
    </row>
    <row r="49" spans="2:18" ht="13.5" x14ac:dyDescent="0.3">
      <c r="B49" s="1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0"/>
    </row>
    <row r="50" spans="2:18" s="1" customFormat="1" x14ac:dyDescent="0.3">
      <c r="B50" s="30"/>
      <c r="C50" s="31"/>
      <c r="D50" s="45" t="s">
        <v>46</v>
      </c>
      <c r="E50" s="46"/>
      <c r="F50" s="46"/>
      <c r="G50" s="46"/>
      <c r="H50" s="47"/>
      <c r="I50" s="31"/>
      <c r="J50" s="45" t="s">
        <v>47</v>
      </c>
      <c r="K50" s="46"/>
      <c r="L50" s="46"/>
      <c r="M50" s="46"/>
      <c r="N50" s="46"/>
      <c r="O50" s="46"/>
      <c r="P50" s="47"/>
      <c r="Q50" s="31"/>
      <c r="R50" s="32"/>
    </row>
    <row r="51" spans="2:18" ht="13.5" x14ac:dyDescent="0.3">
      <c r="B51" s="19"/>
      <c r="C51" s="22"/>
      <c r="D51" s="48"/>
      <c r="E51" s="22"/>
      <c r="F51" s="22"/>
      <c r="G51" s="22"/>
      <c r="H51" s="49"/>
      <c r="I51" s="22"/>
      <c r="J51" s="48"/>
      <c r="K51" s="22"/>
      <c r="L51" s="22"/>
      <c r="M51" s="22"/>
      <c r="N51" s="22"/>
      <c r="O51" s="22"/>
      <c r="P51" s="49"/>
      <c r="Q51" s="22"/>
      <c r="R51" s="20"/>
    </row>
    <row r="52" spans="2:18" ht="13.5" x14ac:dyDescent="0.3">
      <c r="B52" s="19"/>
      <c r="C52" s="22"/>
      <c r="D52" s="48"/>
      <c r="E52" s="22"/>
      <c r="F52" s="22"/>
      <c r="G52" s="22"/>
      <c r="H52" s="49"/>
      <c r="I52" s="22"/>
      <c r="J52" s="48"/>
      <c r="K52" s="22"/>
      <c r="L52" s="22"/>
      <c r="M52" s="22"/>
      <c r="N52" s="22"/>
      <c r="O52" s="22"/>
      <c r="P52" s="49"/>
      <c r="Q52" s="22"/>
      <c r="R52" s="20"/>
    </row>
    <row r="53" spans="2:18" ht="13.5" x14ac:dyDescent="0.3">
      <c r="B53" s="19"/>
      <c r="C53" s="22"/>
      <c r="D53" s="48"/>
      <c r="E53" s="22"/>
      <c r="F53" s="22"/>
      <c r="G53" s="22"/>
      <c r="H53" s="49"/>
      <c r="I53" s="22"/>
      <c r="J53" s="48"/>
      <c r="K53" s="22"/>
      <c r="L53" s="22"/>
      <c r="M53" s="22"/>
      <c r="N53" s="22"/>
      <c r="O53" s="22"/>
      <c r="P53" s="49"/>
      <c r="Q53" s="22"/>
      <c r="R53" s="20"/>
    </row>
    <row r="54" spans="2:18" ht="13.5" x14ac:dyDescent="0.3">
      <c r="B54" s="19"/>
      <c r="C54" s="22"/>
      <c r="D54" s="48"/>
      <c r="E54" s="22"/>
      <c r="F54" s="22"/>
      <c r="G54" s="22"/>
      <c r="H54" s="49"/>
      <c r="I54" s="22"/>
      <c r="J54" s="48"/>
      <c r="K54" s="22"/>
      <c r="L54" s="22"/>
      <c r="M54" s="22"/>
      <c r="N54" s="22"/>
      <c r="O54" s="22"/>
      <c r="P54" s="49"/>
      <c r="Q54" s="22"/>
      <c r="R54" s="20"/>
    </row>
    <row r="55" spans="2:18" ht="13.5" x14ac:dyDescent="0.3">
      <c r="B55" s="19"/>
      <c r="C55" s="22"/>
      <c r="D55" s="48"/>
      <c r="E55" s="22"/>
      <c r="F55" s="22"/>
      <c r="G55" s="22"/>
      <c r="H55" s="49"/>
      <c r="I55" s="22"/>
      <c r="J55" s="48"/>
      <c r="K55" s="22"/>
      <c r="L55" s="22"/>
      <c r="M55" s="22"/>
      <c r="N55" s="22"/>
      <c r="O55" s="22"/>
      <c r="P55" s="49"/>
      <c r="Q55" s="22"/>
      <c r="R55" s="20"/>
    </row>
    <row r="56" spans="2:18" ht="13.5" x14ac:dyDescent="0.3">
      <c r="B56" s="19"/>
      <c r="C56" s="22"/>
      <c r="D56" s="48"/>
      <c r="E56" s="22"/>
      <c r="F56" s="22"/>
      <c r="G56" s="22"/>
      <c r="H56" s="49"/>
      <c r="I56" s="22"/>
      <c r="J56" s="48"/>
      <c r="K56" s="22"/>
      <c r="L56" s="22"/>
      <c r="M56" s="22"/>
      <c r="N56" s="22"/>
      <c r="O56" s="22"/>
      <c r="P56" s="49"/>
      <c r="Q56" s="22"/>
      <c r="R56" s="20"/>
    </row>
    <row r="57" spans="2:18" ht="13.5" x14ac:dyDescent="0.3">
      <c r="B57" s="19"/>
      <c r="C57" s="22"/>
      <c r="D57" s="48"/>
      <c r="E57" s="22"/>
      <c r="F57" s="22"/>
      <c r="G57" s="22"/>
      <c r="H57" s="49"/>
      <c r="I57" s="22"/>
      <c r="J57" s="48"/>
      <c r="K57" s="22"/>
      <c r="L57" s="22"/>
      <c r="M57" s="22"/>
      <c r="N57" s="22"/>
      <c r="O57" s="22"/>
      <c r="P57" s="49"/>
      <c r="Q57" s="22"/>
      <c r="R57" s="20"/>
    </row>
    <row r="58" spans="2:18" ht="13.5" x14ac:dyDescent="0.3">
      <c r="B58" s="19"/>
      <c r="C58" s="22"/>
      <c r="D58" s="48"/>
      <c r="E58" s="22"/>
      <c r="F58" s="22"/>
      <c r="G58" s="22"/>
      <c r="H58" s="49"/>
      <c r="I58" s="22"/>
      <c r="J58" s="48"/>
      <c r="K58" s="22"/>
      <c r="L58" s="22"/>
      <c r="M58" s="22"/>
      <c r="N58" s="22"/>
      <c r="O58" s="22"/>
      <c r="P58" s="49"/>
      <c r="Q58" s="22"/>
      <c r="R58" s="20"/>
    </row>
    <row r="59" spans="2:18" s="1" customFormat="1" x14ac:dyDescent="0.3">
      <c r="B59" s="30"/>
      <c r="C59" s="31"/>
      <c r="D59" s="50" t="s">
        <v>48</v>
      </c>
      <c r="E59" s="51"/>
      <c r="F59" s="51"/>
      <c r="G59" s="52" t="s">
        <v>49</v>
      </c>
      <c r="H59" s="53"/>
      <c r="I59" s="31"/>
      <c r="J59" s="50" t="s">
        <v>48</v>
      </c>
      <c r="K59" s="51"/>
      <c r="L59" s="51"/>
      <c r="M59" s="51"/>
      <c r="N59" s="52" t="s">
        <v>49</v>
      </c>
      <c r="O59" s="51"/>
      <c r="P59" s="53"/>
      <c r="Q59" s="31"/>
      <c r="R59" s="32"/>
    </row>
    <row r="60" spans="2:18" ht="13.5" x14ac:dyDescent="0.3">
      <c r="B60" s="19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0"/>
    </row>
    <row r="61" spans="2:18" s="1" customFormat="1" x14ac:dyDescent="0.3">
      <c r="B61" s="30"/>
      <c r="C61" s="31"/>
      <c r="D61" s="45" t="s">
        <v>50</v>
      </c>
      <c r="E61" s="46"/>
      <c r="F61" s="46"/>
      <c r="G61" s="46"/>
      <c r="H61" s="47"/>
      <c r="I61" s="31"/>
      <c r="J61" s="45" t="s">
        <v>51</v>
      </c>
      <c r="K61" s="46"/>
      <c r="L61" s="46"/>
      <c r="M61" s="46"/>
      <c r="N61" s="46"/>
      <c r="O61" s="46"/>
      <c r="P61" s="47"/>
      <c r="Q61" s="31"/>
      <c r="R61" s="32"/>
    </row>
    <row r="62" spans="2:18" ht="13.5" x14ac:dyDescent="0.3">
      <c r="B62" s="19"/>
      <c r="C62" s="22"/>
      <c r="D62" s="48"/>
      <c r="E62" s="22"/>
      <c r="F62" s="22"/>
      <c r="G62" s="22"/>
      <c r="H62" s="49"/>
      <c r="I62" s="22"/>
      <c r="J62" s="48"/>
      <c r="K62" s="22"/>
      <c r="L62" s="22"/>
      <c r="M62" s="22"/>
      <c r="N62" s="22"/>
      <c r="O62" s="22"/>
      <c r="P62" s="49"/>
      <c r="Q62" s="22"/>
      <c r="R62" s="20"/>
    </row>
    <row r="63" spans="2:18" ht="13.5" x14ac:dyDescent="0.3">
      <c r="B63" s="19"/>
      <c r="C63" s="22"/>
      <c r="D63" s="48"/>
      <c r="E63" s="22"/>
      <c r="F63" s="22"/>
      <c r="G63" s="22"/>
      <c r="H63" s="49"/>
      <c r="I63" s="22"/>
      <c r="J63" s="48"/>
      <c r="K63" s="22"/>
      <c r="L63" s="22"/>
      <c r="M63" s="22"/>
      <c r="N63" s="22"/>
      <c r="O63" s="22"/>
      <c r="P63" s="49"/>
      <c r="Q63" s="22"/>
      <c r="R63" s="20"/>
    </row>
    <row r="64" spans="2:18" ht="13.5" x14ac:dyDescent="0.3">
      <c r="B64" s="19"/>
      <c r="C64" s="22"/>
      <c r="D64" s="48"/>
      <c r="E64" s="22"/>
      <c r="F64" s="22"/>
      <c r="G64" s="22"/>
      <c r="H64" s="49"/>
      <c r="I64" s="22"/>
      <c r="J64" s="48"/>
      <c r="K64" s="22"/>
      <c r="L64" s="22"/>
      <c r="M64" s="22"/>
      <c r="N64" s="22"/>
      <c r="O64" s="22"/>
      <c r="P64" s="49"/>
      <c r="Q64" s="22"/>
      <c r="R64" s="20"/>
    </row>
    <row r="65" spans="2:18" ht="13.5" x14ac:dyDescent="0.3">
      <c r="B65" s="19"/>
      <c r="C65" s="22"/>
      <c r="D65" s="48"/>
      <c r="E65" s="22"/>
      <c r="F65" s="22"/>
      <c r="G65" s="22"/>
      <c r="H65" s="49"/>
      <c r="I65" s="22"/>
      <c r="J65" s="48"/>
      <c r="K65" s="22"/>
      <c r="L65" s="22"/>
      <c r="M65" s="22"/>
      <c r="N65" s="22"/>
      <c r="O65" s="22"/>
      <c r="P65" s="49"/>
      <c r="Q65" s="22"/>
      <c r="R65" s="20"/>
    </row>
    <row r="66" spans="2:18" ht="13.5" x14ac:dyDescent="0.3">
      <c r="B66" s="19"/>
      <c r="C66" s="22"/>
      <c r="D66" s="48"/>
      <c r="E66" s="22"/>
      <c r="F66" s="22"/>
      <c r="G66" s="22"/>
      <c r="H66" s="49"/>
      <c r="I66" s="22"/>
      <c r="J66" s="48"/>
      <c r="K66" s="22"/>
      <c r="L66" s="22"/>
      <c r="M66" s="22"/>
      <c r="N66" s="22"/>
      <c r="O66" s="22"/>
      <c r="P66" s="49"/>
      <c r="Q66" s="22"/>
      <c r="R66" s="20"/>
    </row>
    <row r="67" spans="2:18" ht="13.5" x14ac:dyDescent="0.3">
      <c r="B67" s="19"/>
      <c r="C67" s="22"/>
      <c r="D67" s="48"/>
      <c r="E67" s="22"/>
      <c r="F67" s="22"/>
      <c r="G67" s="22"/>
      <c r="H67" s="49"/>
      <c r="I67" s="22"/>
      <c r="J67" s="48"/>
      <c r="K67" s="22"/>
      <c r="L67" s="22"/>
      <c r="M67" s="22"/>
      <c r="N67" s="22"/>
      <c r="O67" s="22"/>
      <c r="P67" s="49"/>
      <c r="Q67" s="22"/>
      <c r="R67" s="20"/>
    </row>
    <row r="68" spans="2:18" ht="13.5" x14ac:dyDescent="0.3">
      <c r="B68" s="19"/>
      <c r="C68" s="22"/>
      <c r="D68" s="48"/>
      <c r="E68" s="22"/>
      <c r="F68" s="22"/>
      <c r="G68" s="22"/>
      <c r="H68" s="49"/>
      <c r="I68" s="22"/>
      <c r="J68" s="48"/>
      <c r="K68" s="22"/>
      <c r="L68" s="22"/>
      <c r="M68" s="22"/>
      <c r="N68" s="22"/>
      <c r="O68" s="22"/>
      <c r="P68" s="49"/>
      <c r="Q68" s="22"/>
      <c r="R68" s="20"/>
    </row>
    <row r="69" spans="2:18" ht="13.5" x14ac:dyDescent="0.3">
      <c r="B69" s="19"/>
      <c r="C69" s="22"/>
      <c r="D69" s="48"/>
      <c r="E69" s="22"/>
      <c r="F69" s="22"/>
      <c r="G69" s="22"/>
      <c r="H69" s="49"/>
      <c r="I69" s="22"/>
      <c r="J69" s="48"/>
      <c r="K69" s="22"/>
      <c r="L69" s="22"/>
      <c r="M69" s="22"/>
      <c r="N69" s="22"/>
      <c r="O69" s="22"/>
      <c r="P69" s="49"/>
      <c r="Q69" s="22"/>
      <c r="R69" s="20"/>
    </row>
    <row r="70" spans="2:18" s="1" customFormat="1" x14ac:dyDescent="0.3">
      <c r="B70" s="30"/>
      <c r="C70" s="31"/>
      <c r="D70" s="50" t="s">
        <v>48</v>
      </c>
      <c r="E70" s="51"/>
      <c r="F70" s="51"/>
      <c r="G70" s="52" t="s">
        <v>49</v>
      </c>
      <c r="H70" s="53"/>
      <c r="I70" s="31"/>
      <c r="J70" s="50" t="s">
        <v>48</v>
      </c>
      <c r="K70" s="51"/>
      <c r="L70" s="51"/>
      <c r="M70" s="51"/>
      <c r="N70" s="52" t="s">
        <v>49</v>
      </c>
      <c r="O70" s="51"/>
      <c r="P70" s="53"/>
      <c r="Q70" s="31"/>
      <c r="R70" s="32"/>
    </row>
    <row r="71" spans="2:18" s="1" customFormat="1" ht="14.4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 x14ac:dyDescent="0.3">
      <c r="B76" s="30"/>
      <c r="C76" s="145" t="s">
        <v>100</v>
      </c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32"/>
    </row>
    <row r="77" spans="2:18" s="1" customFormat="1" ht="6.95" customHeight="1" x14ac:dyDescent="0.3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 x14ac:dyDescent="0.3">
      <c r="B78" s="30"/>
      <c r="C78" s="26" t="s">
        <v>17</v>
      </c>
      <c r="D78" s="31"/>
      <c r="E78" s="31"/>
      <c r="F78" s="188" t="str">
        <f>F6</f>
        <v>Rekonštrukcia elektrických rozvodov a elektrických zariadení v školskej jedálne Bardejov</v>
      </c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31"/>
      <c r="R78" s="32"/>
    </row>
    <row r="79" spans="2:18" s="1" customFormat="1" ht="36.950000000000003" customHeight="1" x14ac:dyDescent="0.3">
      <c r="B79" s="30"/>
      <c r="C79" s="64" t="s">
        <v>97</v>
      </c>
      <c r="D79" s="31"/>
      <c r="E79" s="31"/>
      <c r="F79" s="165" t="str">
        <f>F7</f>
        <v>SC1 - Elektroinštalácie</v>
      </c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31"/>
      <c r="R79" s="32"/>
    </row>
    <row r="80" spans="2:18" s="1" customFormat="1" ht="6.95" customHeight="1" x14ac:dyDescent="0.3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65" s="1" customFormat="1" ht="18" customHeight="1" x14ac:dyDescent="0.3">
      <c r="B81" s="30"/>
      <c r="C81" s="26" t="s">
        <v>20</v>
      </c>
      <c r="D81" s="31"/>
      <c r="E81" s="31"/>
      <c r="F81" s="24" t="str">
        <f>F9</f>
        <v xml:space="preserve"> </v>
      </c>
      <c r="G81" s="31"/>
      <c r="H81" s="31"/>
      <c r="I81" s="31"/>
      <c r="J81" s="31"/>
      <c r="K81" s="26" t="s">
        <v>22</v>
      </c>
      <c r="L81" s="31"/>
      <c r="M81" s="192" t="str">
        <f>IF(O9="","",O9)</f>
        <v>06.04.2018</v>
      </c>
      <c r="N81" s="192"/>
      <c r="O81" s="192"/>
      <c r="P81" s="192"/>
      <c r="Q81" s="31"/>
      <c r="R81" s="32"/>
    </row>
    <row r="82" spans="2:65" s="1" customFormat="1" ht="6.95" customHeight="1" x14ac:dyDescent="0.3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65" s="1" customFormat="1" x14ac:dyDescent="0.3">
      <c r="B83" s="30"/>
      <c r="C83" s="26" t="s">
        <v>23</v>
      </c>
      <c r="D83" s="31"/>
      <c r="E83" s="31"/>
      <c r="F83" s="24" t="str">
        <f>E12</f>
        <v xml:space="preserve"> </v>
      </c>
      <c r="G83" s="31"/>
      <c r="H83" s="31"/>
      <c r="I83" s="31"/>
      <c r="J83" s="31"/>
      <c r="K83" s="26" t="s">
        <v>28</v>
      </c>
      <c r="L83" s="31"/>
      <c r="M83" s="149" t="str">
        <f>E18</f>
        <v xml:space="preserve"> </v>
      </c>
      <c r="N83" s="149"/>
      <c r="O83" s="149"/>
      <c r="P83" s="149"/>
      <c r="Q83" s="149"/>
      <c r="R83" s="32"/>
    </row>
    <row r="84" spans="2:65" s="1" customFormat="1" ht="14.45" customHeight="1" x14ac:dyDescent="0.3">
      <c r="B84" s="30"/>
      <c r="C84" s="26" t="s">
        <v>26</v>
      </c>
      <c r="D84" s="31"/>
      <c r="E84" s="31"/>
      <c r="F84" s="24" t="str">
        <f>IF(E15="","",E15)</f>
        <v>Vyplň údaj</v>
      </c>
      <c r="G84" s="31"/>
      <c r="H84" s="31"/>
      <c r="I84" s="31"/>
      <c r="J84" s="31"/>
      <c r="K84" s="26" t="s">
        <v>31</v>
      </c>
      <c r="L84" s="31"/>
      <c r="M84" s="149" t="str">
        <f>E21</f>
        <v xml:space="preserve"> </v>
      </c>
      <c r="N84" s="149"/>
      <c r="O84" s="149"/>
      <c r="P84" s="149"/>
      <c r="Q84" s="149"/>
      <c r="R84" s="32"/>
    </row>
    <row r="85" spans="2:65" s="1" customFormat="1" ht="10.35" customHeight="1" x14ac:dyDescent="0.3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65" s="1" customFormat="1" ht="29.25" customHeight="1" x14ac:dyDescent="0.3">
      <c r="B86" s="30"/>
      <c r="C86" s="199" t="s">
        <v>101</v>
      </c>
      <c r="D86" s="200"/>
      <c r="E86" s="200"/>
      <c r="F86" s="200"/>
      <c r="G86" s="200"/>
      <c r="H86" s="104"/>
      <c r="I86" s="104"/>
      <c r="J86" s="104"/>
      <c r="K86" s="104"/>
      <c r="L86" s="104"/>
      <c r="M86" s="104"/>
      <c r="N86" s="199" t="s">
        <v>102</v>
      </c>
      <c r="O86" s="200"/>
      <c r="P86" s="200"/>
      <c r="Q86" s="200"/>
      <c r="R86" s="32"/>
    </row>
    <row r="87" spans="2:65" s="1" customFormat="1" ht="10.35" customHeight="1" x14ac:dyDescent="0.3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65" s="1" customFormat="1" ht="29.25" customHeight="1" x14ac:dyDescent="0.3">
      <c r="B88" s="30"/>
      <c r="C88" s="112" t="s">
        <v>103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84">
        <f>N115</f>
        <v>0</v>
      </c>
      <c r="O88" s="201"/>
      <c r="P88" s="201"/>
      <c r="Q88" s="201"/>
      <c r="R88" s="32"/>
      <c r="AU88" s="15" t="s">
        <v>104</v>
      </c>
    </row>
    <row r="89" spans="2:65" s="1" customFormat="1" ht="21.75" customHeight="1" x14ac:dyDescent="0.3"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2"/>
    </row>
    <row r="90" spans="2:65" s="1" customFormat="1" ht="29.25" customHeight="1" x14ac:dyDescent="0.3">
      <c r="B90" s="30"/>
      <c r="C90" s="112" t="s">
        <v>105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201">
        <f>ROUND(N91+N92+N93+N94+N95+N96,2)</f>
        <v>0</v>
      </c>
      <c r="O90" s="202"/>
      <c r="P90" s="202"/>
      <c r="Q90" s="202"/>
      <c r="R90" s="32"/>
      <c r="T90" s="113"/>
      <c r="U90" s="114" t="s">
        <v>36</v>
      </c>
    </row>
    <row r="91" spans="2:65" s="1" customFormat="1" ht="18" customHeight="1" x14ac:dyDescent="0.3">
      <c r="B91" s="115"/>
      <c r="C91" s="116"/>
      <c r="D91" s="181" t="s">
        <v>106</v>
      </c>
      <c r="E91" s="203"/>
      <c r="F91" s="203"/>
      <c r="G91" s="203"/>
      <c r="H91" s="203"/>
      <c r="I91" s="116"/>
      <c r="J91" s="116"/>
      <c r="K91" s="116"/>
      <c r="L91" s="116"/>
      <c r="M91" s="116"/>
      <c r="N91" s="179">
        <f>ROUND(N88*T91,2)</f>
        <v>0</v>
      </c>
      <c r="O91" s="204"/>
      <c r="P91" s="204"/>
      <c r="Q91" s="204"/>
      <c r="R91" s="118"/>
      <c r="S91" s="119"/>
      <c r="T91" s="120"/>
      <c r="U91" s="121" t="s">
        <v>39</v>
      </c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22" t="s">
        <v>107</v>
      </c>
      <c r="AZ91" s="119"/>
      <c r="BA91" s="119"/>
      <c r="BB91" s="119"/>
      <c r="BC91" s="119"/>
      <c r="BD91" s="119"/>
      <c r="BE91" s="123">
        <f t="shared" ref="BE91:BE96" si="0">IF(U91="základná",N91,0)</f>
        <v>0</v>
      </c>
      <c r="BF91" s="123">
        <f t="shared" ref="BF91:BF96" si="1">IF(U91="znížená",N91,0)</f>
        <v>0</v>
      </c>
      <c r="BG91" s="123">
        <f t="shared" ref="BG91:BG96" si="2">IF(U91="zákl. prenesená",N91,0)</f>
        <v>0</v>
      </c>
      <c r="BH91" s="123">
        <f t="shared" ref="BH91:BH96" si="3">IF(U91="zníž. prenesená",N91,0)</f>
        <v>0</v>
      </c>
      <c r="BI91" s="123">
        <f t="shared" ref="BI91:BI96" si="4">IF(U91="nulová",N91,0)</f>
        <v>0</v>
      </c>
      <c r="BJ91" s="122" t="s">
        <v>108</v>
      </c>
      <c r="BK91" s="119"/>
      <c r="BL91" s="119"/>
      <c r="BM91" s="119"/>
    </row>
    <row r="92" spans="2:65" s="1" customFormat="1" ht="18" customHeight="1" x14ac:dyDescent="0.3">
      <c r="B92" s="115"/>
      <c r="C92" s="116"/>
      <c r="D92" s="181" t="s">
        <v>109</v>
      </c>
      <c r="E92" s="203"/>
      <c r="F92" s="203"/>
      <c r="G92" s="203"/>
      <c r="H92" s="203"/>
      <c r="I92" s="116"/>
      <c r="J92" s="116"/>
      <c r="K92" s="116"/>
      <c r="L92" s="116"/>
      <c r="M92" s="116"/>
      <c r="N92" s="179">
        <f>ROUND(N88*T92,2)</f>
        <v>0</v>
      </c>
      <c r="O92" s="204"/>
      <c r="P92" s="204"/>
      <c r="Q92" s="204"/>
      <c r="R92" s="118"/>
      <c r="S92" s="119"/>
      <c r="T92" s="120"/>
      <c r="U92" s="121" t="s">
        <v>39</v>
      </c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22" t="s">
        <v>107</v>
      </c>
      <c r="AZ92" s="119"/>
      <c r="BA92" s="119"/>
      <c r="BB92" s="119"/>
      <c r="BC92" s="119"/>
      <c r="BD92" s="119"/>
      <c r="BE92" s="123">
        <f t="shared" si="0"/>
        <v>0</v>
      </c>
      <c r="BF92" s="123">
        <f t="shared" si="1"/>
        <v>0</v>
      </c>
      <c r="BG92" s="123">
        <f t="shared" si="2"/>
        <v>0</v>
      </c>
      <c r="BH92" s="123">
        <f t="shared" si="3"/>
        <v>0</v>
      </c>
      <c r="BI92" s="123">
        <f t="shared" si="4"/>
        <v>0</v>
      </c>
      <c r="BJ92" s="122" t="s">
        <v>108</v>
      </c>
      <c r="BK92" s="119"/>
      <c r="BL92" s="119"/>
      <c r="BM92" s="119"/>
    </row>
    <row r="93" spans="2:65" s="1" customFormat="1" ht="18" customHeight="1" x14ac:dyDescent="0.3">
      <c r="B93" s="115"/>
      <c r="C93" s="116"/>
      <c r="D93" s="181" t="s">
        <v>110</v>
      </c>
      <c r="E93" s="203"/>
      <c r="F93" s="203"/>
      <c r="G93" s="203"/>
      <c r="H93" s="203"/>
      <c r="I93" s="116"/>
      <c r="J93" s="116"/>
      <c r="K93" s="116"/>
      <c r="L93" s="116"/>
      <c r="M93" s="116"/>
      <c r="N93" s="179">
        <f>ROUND(N88*T93,2)</f>
        <v>0</v>
      </c>
      <c r="O93" s="204"/>
      <c r="P93" s="204"/>
      <c r="Q93" s="204"/>
      <c r="R93" s="118"/>
      <c r="S93" s="119"/>
      <c r="T93" s="120"/>
      <c r="U93" s="121" t="s">
        <v>39</v>
      </c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22" t="s">
        <v>107</v>
      </c>
      <c r="AZ93" s="119"/>
      <c r="BA93" s="119"/>
      <c r="BB93" s="119"/>
      <c r="BC93" s="119"/>
      <c r="BD93" s="119"/>
      <c r="BE93" s="123">
        <f t="shared" si="0"/>
        <v>0</v>
      </c>
      <c r="BF93" s="123">
        <f t="shared" si="1"/>
        <v>0</v>
      </c>
      <c r="BG93" s="123">
        <f t="shared" si="2"/>
        <v>0</v>
      </c>
      <c r="BH93" s="123">
        <f t="shared" si="3"/>
        <v>0</v>
      </c>
      <c r="BI93" s="123">
        <f t="shared" si="4"/>
        <v>0</v>
      </c>
      <c r="BJ93" s="122" t="s">
        <v>108</v>
      </c>
      <c r="BK93" s="119"/>
      <c r="BL93" s="119"/>
      <c r="BM93" s="119"/>
    </row>
    <row r="94" spans="2:65" s="1" customFormat="1" ht="18" customHeight="1" x14ac:dyDescent="0.3">
      <c r="B94" s="115"/>
      <c r="C94" s="116"/>
      <c r="D94" s="181" t="s">
        <v>111</v>
      </c>
      <c r="E94" s="203"/>
      <c r="F94" s="203"/>
      <c r="G94" s="203"/>
      <c r="H94" s="203"/>
      <c r="I94" s="116"/>
      <c r="J94" s="116"/>
      <c r="K94" s="116"/>
      <c r="L94" s="116"/>
      <c r="M94" s="116"/>
      <c r="N94" s="179">
        <f>ROUND(N88*T94,2)</f>
        <v>0</v>
      </c>
      <c r="O94" s="204"/>
      <c r="P94" s="204"/>
      <c r="Q94" s="204"/>
      <c r="R94" s="118"/>
      <c r="S94" s="119"/>
      <c r="T94" s="120"/>
      <c r="U94" s="121" t="s">
        <v>39</v>
      </c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22" t="s">
        <v>107</v>
      </c>
      <c r="AZ94" s="119"/>
      <c r="BA94" s="119"/>
      <c r="BB94" s="119"/>
      <c r="BC94" s="119"/>
      <c r="BD94" s="119"/>
      <c r="BE94" s="123">
        <f t="shared" si="0"/>
        <v>0</v>
      </c>
      <c r="BF94" s="123">
        <f t="shared" si="1"/>
        <v>0</v>
      </c>
      <c r="BG94" s="123">
        <f t="shared" si="2"/>
        <v>0</v>
      </c>
      <c r="BH94" s="123">
        <f t="shared" si="3"/>
        <v>0</v>
      </c>
      <c r="BI94" s="123">
        <f t="shared" si="4"/>
        <v>0</v>
      </c>
      <c r="BJ94" s="122" t="s">
        <v>108</v>
      </c>
      <c r="BK94" s="119"/>
      <c r="BL94" s="119"/>
      <c r="BM94" s="119"/>
    </row>
    <row r="95" spans="2:65" s="1" customFormat="1" ht="18" customHeight="1" x14ac:dyDescent="0.3">
      <c r="B95" s="115"/>
      <c r="C95" s="116"/>
      <c r="D95" s="181" t="s">
        <v>112</v>
      </c>
      <c r="E95" s="203"/>
      <c r="F95" s="203"/>
      <c r="G95" s="203"/>
      <c r="H95" s="203"/>
      <c r="I95" s="116"/>
      <c r="J95" s="116"/>
      <c r="K95" s="116"/>
      <c r="L95" s="116"/>
      <c r="M95" s="116"/>
      <c r="N95" s="179">
        <f>ROUND(N88*T95,2)</f>
        <v>0</v>
      </c>
      <c r="O95" s="204"/>
      <c r="P95" s="204"/>
      <c r="Q95" s="204"/>
      <c r="R95" s="118"/>
      <c r="S95" s="119"/>
      <c r="T95" s="120"/>
      <c r="U95" s="121" t="s">
        <v>39</v>
      </c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22" t="s">
        <v>107</v>
      </c>
      <c r="AZ95" s="119"/>
      <c r="BA95" s="119"/>
      <c r="BB95" s="119"/>
      <c r="BC95" s="119"/>
      <c r="BD95" s="119"/>
      <c r="BE95" s="123">
        <f t="shared" si="0"/>
        <v>0</v>
      </c>
      <c r="BF95" s="123">
        <f t="shared" si="1"/>
        <v>0</v>
      </c>
      <c r="BG95" s="123">
        <f t="shared" si="2"/>
        <v>0</v>
      </c>
      <c r="BH95" s="123">
        <f t="shared" si="3"/>
        <v>0</v>
      </c>
      <c r="BI95" s="123">
        <f t="shared" si="4"/>
        <v>0</v>
      </c>
      <c r="BJ95" s="122" t="s">
        <v>108</v>
      </c>
      <c r="BK95" s="119"/>
      <c r="BL95" s="119"/>
      <c r="BM95" s="119"/>
    </row>
    <row r="96" spans="2:65" s="1" customFormat="1" ht="18" customHeight="1" x14ac:dyDescent="0.3">
      <c r="B96" s="115"/>
      <c r="C96" s="116"/>
      <c r="D96" s="117" t="s">
        <v>113</v>
      </c>
      <c r="E96" s="116"/>
      <c r="F96" s="116"/>
      <c r="G96" s="116"/>
      <c r="H96" s="116"/>
      <c r="I96" s="116"/>
      <c r="J96" s="116"/>
      <c r="K96" s="116"/>
      <c r="L96" s="116"/>
      <c r="M96" s="116"/>
      <c r="N96" s="179">
        <f>ROUND(N88*T96,2)</f>
        <v>0</v>
      </c>
      <c r="O96" s="204"/>
      <c r="P96" s="204"/>
      <c r="Q96" s="204"/>
      <c r="R96" s="118"/>
      <c r="S96" s="119"/>
      <c r="T96" s="124"/>
      <c r="U96" s="125" t="s">
        <v>39</v>
      </c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22" t="s">
        <v>114</v>
      </c>
      <c r="AZ96" s="119"/>
      <c r="BA96" s="119"/>
      <c r="BB96" s="119"/>
      <c r="BC96" s="119"/>
      <c r="BD96" s="119"/>
      <c r="BE96" s="123">
        <f t="shared" si="0"/>
        <v>0</v>
      </c>
      <c r="BF96" s="123">
        <f t="shared" si="1"/>
        <v>0</v>
      </c>
      <c r="BG96" s="123">
        <f t="shared" si="2"/>
        <v>0</v>
      </c>
      <c r="BH96" s="123">
        <f t="shared" si="3"/>
        <v>0</v>
      </c>
      <c r="BI96" s="123">
        <f t="shared" si="4"/>
        <v>0</v>
      </c>
      <c r="BJ96" s="122" t="s">
        <v>108</v>
      </c>
      <c r="BK96" s="119"/>
      <c r="BL96" s="119"/>
      <c r="BM96" s="119"/>
    </row>
    <row r="97" spans="2:18" s="1" customFormat="1" ht="13.5" x14ac:dyDescent="0.3"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2"/>
    </row>
    <row r="98" spans="2:18" s="1" customFormat="1" ht="29.25" customHeight="1" x14ac:dyDescent="0.3">
      <c r="B98" s="30"/>
      <c r="C98" s="103" t="s">
        <v>90</v>
      </c>
      <c r="D98" s="104"/>
      <c r="E98" s="104"/>
      <c r="F98" s="104"/>
      <c r="G98" s="104"/>
      <c r="H98" s="104"/>
      <c r="I98" s="104"/>
      <c r="J98" s="104"/>
      <c r="K98" s="104"/>
      <c r="L98" s="185">
        <f>ROUND(SUM(N88+N90),2)</f>
        <v>0</v>
      </c>
      <c r="M98" s="185"/>
      <c r="N98" s="185"/>
      <c r="O98" s="185"/>
      <c r="P98" s="185"/>
      <c r="Q98" s="185"/>
      <c r="R98" s="32"/>
    </row>
    <row r="99" spans="2:18" s="1" customFormat="1" ht="6.95" customHeight="1" x14ac:dyDescent="0.3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</row>
    <row r="103" spans="2:18" s="1" customFormat="1" ht="6.95" customHeight="1" x14ac:dyDescent="0.3"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9"/>
    </row>
    <row r="104" spans="2:18" s="1" customFormat="1" ht="36.950000000000003" customHeight="1" x14ac:dyDescent="0.3">
      <c r="B104" s="30"/>
      <c r="C104" s="145" t="s">
        <v>115</v>
      </c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32"/>
    </row>
    <row r="105" spans="2:18" s="1" customFormat="1" ht="6.95" customHeight="1" x14ac:dyDescent="0.3"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2"/>
    </row>
    <row r="106" spans="2:18" s="1" customFormat="1" ht="30" customHeight="1" x14ac:dyDescent="0.3">
      <c r="B106" s="30"/>
      <c r="C106" s="26" t="s">
        <v>17</v>
      </c>
      <c r="D106" s="31"/>
      <c r="E106" s="31"/>
      <c r="F106" s="188" t="str">
        <f>F6</f>
        <v>Rekonštrukcia elektrických rozvodov a elektrických zariadení v školskej jedálne Bardejov</v>
      </c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31"/>
      <c r="R106" s="32"/>
    </row>
    <row r="107" spans="2:18" s="1" customFormat="1" ht="36.950000000000003" customHeight="1" x14ac:dyDescent="0.3">
      <c r="B107" s="30"/>
      <c r="C107" s="64" t="s">
        <v>97</v>
      </c>
      <c r="D107" s="31"/>
      <c r="E107" s="31"/>
      <c r="F107" s="165" t="str">
        <f>F7</f>
        <v>SC1 - Elektroinštalácie</v>
      </c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31"/>
      <c r="R107" s="32"/>
    </row>
    <row r="108" spans="2:18" s="1" customFormat="1" ht="6.95" customHeight="1" x14ac:dyDescent="0.3"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2"/>
    </row>
    <row r="109" spans="2:18" s="1" customFormat="1" ht="18" customHeight="1" x14ac:dyDescent="0.3">
      <c r="B109" s="30"/>
      <c r="C109" s="26" t="s">
        <v>20</v>
      </c>
      <c r="D109" s="31"/>
      <c r="E109" s="31"/>
      <c r="F109" s="24" t="str">
        <f>F9</f>
        <v xml:space="preserve"> </v>
      </c>
      <c r="G109" s="31"/>
      <c r="H109" s="31"/>
      <c r="I109" s="31"/>
      <c r="J109" s="31"/>
      <c r="K109" s="26" t="s">
        <v>22</v>
      </c>
      <c r="L109" s="31"/>
      <c r="M109" s="192" t="str">
        <f>IF(O9="","",O9)</f>
        <v>06.04.2018</v>
      </c>
      <c r="N109" s="192"/>
      <c r="O109" s="192"/>
      <c r="P109" s="192"/>
      <c r="Q109" s="31"/>
      <c r="R109" s="32"/>
    </row>
    <row r="110" spans="2:18" s="1" customFormat="1" ht="6.95" customHeight="1" x14ac:dyDescent="0.3"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2"/>
    </row>
    <row r="111" spans="2:18" s="1" customFormat="1" x14ac:dyDescent="0.3">
      <c r="B111" s="30"/>
      <c r="C111" s="26" t="s">
        <v>23</v>
      </c>
      <c r="D111" s="31"/>
      <c r="E111" s="31"/>
      <c r="F111" s="24" t="str">
        <f>E12</f>
        <v xml:space="preserve"> </v>
      </c>
      <c r="G111" s="31"/>
      <c r="H111" s="31"/>
      <c r="I111" s="31"/>
      <c r="J111" s="31"/>
      <c r="K111" s="26" t="s">
        <v>28</v>
      </c>
      <c r="L111" s="31"/>
      <c r="M111" s="149" t="str">
        <f>E18</f>
        <v xml:space="preserve"> </v>
      </c>
      <c r="N111" s="149"/>
      <c r="O111" s="149"/>
      <c r="P111" s="149"/>
      <c r="Q111" s="149"/>
      <c r="R111" s="32"/>
    </row>
    <row r="112" spans="2:18" s="1" customFormat="1" ht="14.45" customHeight="1" x14ac:dyDescent="0.3">
      <c r="B112" s="30"/>
      <c r="C112" s="26" t="s">
        <v>26</v>
      </c>
      <c r="D112" s="31"/>
      <c r="E112" s="31"/>
      <c r="F112" s="24" t="str">
        <f>IF(E15="","",E15)</f>
        <v>Vyplň údaj</v>
      </c>
      <c r="G112" s="31"/>
      <c r="H112" s="31"/>
      <c r="I112" s="31"/>
      <c r="J112" s="31"/>
      <c r="K112" s="26" t="s">
        <v>31</v>
      </c>
      <c r="L112" s="31"/>
      <c r="M112" s="149" t="str">
        <f>E21</f>
        <v xml:space="preserve"> </v>
      </c>
      <c r="N112" s="149"/>
      <c r="O112" s="149"/>
      <c r="P112" s="149"/>
      <c r="Q112" s="149"/>
      <c r="R112" s="32"/>
    </row>
    <row r="113" spans="2:65" s="1" customFormat="1" ht="10.35" customHeight="1" x14ac:dyDescent="0.3"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2"/>
    </row>
    <row r="114" spans="2:65" s="6" customFormat="1" ht="29.25" customHeight="1" x14ac:dyDescent="0.3">
      <c r="B114" s="126"/>
      <c r="C114" s="127" t="s">
        <v>116</v>
      </c>
      <c r="D114" s="128" t="s">
        <v>117</v>
      </c>
      <c r="E114" s="128" t="s">
        <v>54</v>
      </c>
      <c r="F114" s="205" t="s">
        <v>118</v>
      </c>
      <c r="G114" s="205"/>
      <c r="H114" s="205"/>
      <c r="I114" s="205"/>
      <c r="J114" s="128" t="s">
        <v>119</v>
      </c>
      <c r="K114" s="128" t="s">
        <v>120</v>
      </c>
      <c r="L114" s="205" t="s">
        <v>121</v>
      </c>
      <c r="M114" s="205"/>
      <c r="N114" s="205" t="s">
        <v>102</v>
      </c>
      <c r="O114" s="205"/>
      <c r="P114" s="205"/>
      <c r="Q114" s="206"/>
      <c r="R114" s="129"/>
      <c r="T114" s="70" t="s">
        <v>122</v>
      </c>
      <c r="U114" s="71" t="s">
        <v>36</v>
      </c>
      <c r="V114" s="71" t="s">
        <v>123</v>
      </c>
      <c r="W114" s="71" t="s">
        <v>124</v>
      </c>
      <c r="X114" s="71" t="s">
        <v>125</v>
      </c>
      <c r="Y114" s="71" t="s">
        <v>126</v>
      </c>
      <c r="Z114" s="71" t="s">
        <v>127</v>
      </c>
      <c r="AA114" s="72" t="s">
        <v>128</v>
      </c>
    </row>
    <row r="115" spans="2:65" s="1" customFormat="1" ht="29.25" customHeight="1" x14ac:dyDescent="0.35">
      <c r="B115" s="30"/>
      <c r="C115" s="74" t="s">
        <v>99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210">
        <f>BK115</f>
        <v>0</v>
      </c>
      <c r="O115" s="211"/>
      <c r="P115" s="211"/>
      <c r="Q115" s="211"/>
      <c r="R115" s="32"/>
      <c r="T115" s="73"/>
      <c r="U115" s="46"/>
      <c r="V115" s="46"/>
      <c r="W115" s="130">
        <f>SUM(W116:W214)</f>
        <v>0</v>
      </c>
      <c r="X115" s="46"/>
      <c r="Y115" s="130">
        <f>SUM(Y116:Y214)</f>
        <v>0</v>
      </c>
      <c r="Z115" s="46"/>
      <c r="AA115" s="131">
        <f>SUM(AA116:AA214)</f>
        <v>0</v>
      </c>
      <c r="AT115" s="15" t="s">
        <v>71</v>
      </c>
      <c r="AU115" s="15" t="s">
        <v>104</v>
      </c>
      <c r="BK115" s="132">
        <f>SUM(BK116:BK214)</f>
        <v>0</v>
      </c>
    </row>
    <row r="116" spans="2:65" s="1" customFormat="1" ht="25.5" customHeight="1" x14ac:dyDescent="0.3">
      <c r="B116" s="115"/>
      <c r="C116" s="133" t="s">
        <v>80</v>
      </c>
      <c r="D116" s="133" t="s">
        <v>129</v>
      </c>
      <c r="E116" s="134" t="s">
        <v>130</v>
      </c>
      <c r="F116" s="207" t="s">
        <v>131</v>
      </c>
      <c r="G116" s="207"/>
      <c r="H116" s="207"/>
      <c r="I116" s="207"/>
      <c r="J116" s="135" t="s">
        <v>132</v>
      </c>
      <c r="K116" s="136">
        <v>1100</v>
      </c>
      <c r="L116" s="208">
        <v>0</v>
      </c>
      <c r="M116" s="208"/>
      <c r="N116" s="209">
        <f t="shared" ref="N116:N147" si="5">ROUND(L116*K116,3)</f>
        <v>0</v>
      </c>
      <c r="O116" s="209"/>
      <c r="P116" s="209"/>
      <c r="Q116" s="209"/>
      <c r="R116" s="118"/>
      <c r="T116" s="137" t="s">
        <v>5</v>
      </c>
      <c r="U116" s="39" t="s">
        <v>39</v>
      </c>
      <c r="V116" s="31"/>
      <c r="W116" s="138">
        <f t="shared" ref="W116:W147" si="6">V116*K116</f>
        <v>0</v>
      </c>
      <c r="X116" s="138">
        <v>0</v>
      </c>
      <c r="Y116" s="138">
        <f t="shared" ref="Y116:Y147" si="7">X116*K116</f>
        <v>0</v>
      </c>
      <c r="Z116" s="138">
        <v>0</v>
      </c>
      <c r="AA116" s="139">
        <f t="shared" ref="AA116:AA147" si="8">Z116*K116</f>
        <v>0</v>
      </c>
      <c r="AR116" s="15" t="s">
        <v>133</v>
      </c>
      <c r="AT116" s="15" t="s">
        <v>129</v>
      </c>
      <c r="AU116" s="15" t="s">
        <v>72</v>
      </c>
      <c r="AY116" s="15" t="s">
        <v>134</v>
      </c>
      <c r="BE116" s="96">
        <f t="shared" ref="BE116:BE147" si="9">IF(U116="základná",N116,0)</f>
        <v>0</v>
      </c>
      <c r="BF116" s="96">
        <f t="shared" ref="BF116:BF147" si="10">IF(U116="znížená",N116,0)</f>
        <v>0</v>
      </c>
      <c r="BG116" s="96">
        <f t="shared" ref="BG116:BG147" si="11">IF(U116="zákl. prenesená",N116,0)</f>
        <v>0</v>
      </c>
      <c r="BH116" s="96">
        <f t="shared" ref="BH116:BH147" si="12">IF(U116="zníž. prenesená",N116,0)</f>
        <v>0</v>
      </c>
      <c r="BI116" s="96">
        <f t="shared" ref="BI116:BI147" si="13">IF(U116="nulová",N116,0)</f>
        <v>0</v>
      </c>
      <c r="BJ116" s="15" t="s">
        <v>108</v>
      </c>
      <c r="BK116" s="140">
        <f t="shared" ref="BK116:BK147" si="14">ROUND(L116*K116,3)</f>
        <v>0</v>
      </c>
      <c r="BL116" s="15" t="s">
        <v>133</v>
      </c>
      <c r="BM116" s="15" t="s">
        <v>135</v>
      </c>
    </row>
    <row r="117" spans="2:65" s="1" customFormat="1" ht="25.5" customHeight="1" x14ac:dyDescent="0.3">
      <c r="B117" s="115"/>
      <c r="C117" s="133" t="s">
        <v>136</v>
      </c>
      <c r="D117" s="133" t="s">
        <v>129</v>
      </c>
      <c r="E117" s="134" t="s">
        <v>137</v>
      </c>
      <c r="F117" s="207" t="s">
        <v>138</v>
      </c>
      <c r="G117" s="207"/>
      <c r="H117" s="207"/>
      <c r="I117" s="207"/>
      <c r="J117" s="135" t="s">
        <v>132</v>
      </c>
      <c r="K117" s="136">
        <v>90</v>
      </c>
      <c r="L117" s="208">
        <v>0</v>
      </c>
      <c r="M117" s="208"/>
      <c r="N117" s="209">
        <f t="shared" si="5"/>
        <v>0</v>
      </c>
      <c r="O117" s="209"/>
      <c r="P117" s="209"/>
      <c r="Q117" s="209"/>
      <c r="R117" s="118"/>
      <c r="T117" s="137" t="s">
        <v>5</v>
      </c>
      <c r="U117" s="39" t="s">
        <v>39</v>
      </c>
      <c r="V117" s="31"/>
      <c r="W117" s="138">
        <f t="shared" si="6"/>
        <v>0</v>
      </c>
      <c r="X117" s="138">
        <v>0</v>
      </c>
      <c r="Y117" s="138">
        <f t="shared" si="7"/>
        <v>0</v>
      </c>
      <c r="Z117" s="138">
        <v>0</v>
      </c>
      <c r="AA117" s="139">
        <f t="shared" si="8"/>
        <v>0</v>
      </c>
      <c r="AR117" s="15" t="s">
        <v>133</v>
      </c>
      <c r="AT117" s="15" t="s">
        <v>129</v>
      </c>
      <c r="AU117" s="15" t="s">
        <v>72</v>
      </c>
      <c r="AY117" s="15" t="s">
        <v>134</v>
      </c>
      <c r="BE117" s="96">
        <f t="shared" si="9"/>
        <v>0</v>
      </c>
      <c r="BF117" s="96">
        <f t="shared" si="10"/>
        <v>0</v>
      </c>
      <c r="BG117" s="96">
        <f t="shared" si="11"/>
        <v>0</v>
      </c>
      <c r="BH117" s="96">
        <f t="shared" si="12"/>
        <v>0</v>
      </c>
      <c r="BI117" s="96">
        <f t="shared" si="13"/>
        <v>0</v>
      </c>
      <c r="BJ117" s="15" t="s">
        <v>108</v>
      </c>
      <c r="BK117" s="140">
        <f t="shared" si="14"/>
        <v>0</v>
      </c>
      <c r="BL117" s="15" t="s">
        <v>133</v>
      </c>
      <c r="BM117" s="15" t="s">
        <v>139</v>
      </c>
    </row>
    <row r="118" spans="2:65" s="1" customFormat="1" ht="25.5" customHeight="1" x14ac:dyDescent="0.3">
      <c r="B118" s="115"/>
      <c r="C118" s="133" t="s">
        <v>140</v>
      </c>
      <c r="D118" s="133" t="s">
        <v>129</v>
      </c>
      <c r="E118" s="134" t="s">
        <v>141</v>
      </c>
      <c r="F118" s="207" t="s">
        <v>142</v>
      </c>
      <c r="G118" s="207"/>
      <c r="H118" s="207"/>
      <c r="I118" s="207"/>
      <c r="J118" s="135" t="s">
        <v>132</v>
      </c>
      <c r="K118" s="136">
        <v>140</v>
      </c>
      <c r="L118" s="208">
        <v>0</v>
      </c>
      <c r="M118" s="208"/>
      <c r="N118" s="209">
        <f t="shared" si="5"/>
        <v>0</v>
      </c>
      <c r="O118" s="209"/>
      <c r="P118" s="209"/>
      <c r="Q118" s="209"/>
      <c r="R118" s="118"/>
      <c r="T118" s="137" t="s">
        <v>5</v>
      </c>
      <c r="U118" s="39" t="s">
        <v>39</v>
      </c>
      <c r="V118" s="31"/>
      <c r="W118" s="138">
        <f t="shared" si="6"/>
        <v>0</v>
      </c>
      <c r="X118" s="138">
        <v>0</v>
      </c>
      <c r="Y118" s="138">
        <f t="shared" si="7"/>
        <v>0</v>
      </c>
      <c r="Z118" s="138">
        <v>0</v>
      </c>
      <c r="AA118" s="139">
        <f t="shared" si="8"/>
        <v>0</v>
      </c>
      <c r="AR118" s="15" t="s">
        <v>133</v>
      </c>
      <c r="AT118" s="15" t="s">
        <v>129</v>
      </c>
      <c r="AU118" s="15" t="s">
        <v>72</v>
      </c>
      <c r="AY118" s="15" t="s">
        <v>134</v>
      </c>
      <c r="BE118" s="96">
        <f t="shared" si="9"/>
        <v>0</v>
      </c>
      <c r="BF118" s="96">
        <f t="shared" si="10"/>
        <v>0</v>
      </c>
      <c r="BG118" s="96">
        <f t="shared" si="11"/>
        <v>0</v>
      </c>
      <c r="BH118" s="96">
        <f t="shared" si="12"/>
        <v>0</v>
      </c>
      <c r="BI118" s="96">
        <f t="shared" si="13"/>
        <v>0</v>
      </c>
      <c r="BJ118" s="15" t="s">
        <v>108</v>
      </c>
      <c r="BK118" s="140">
        <f t="shared" si="14"/>
        <v>0</v>
      </c>
      <c r="BL118" s="15" t="s">
        <v>133</v>
      </c>
      <c r="BM118" s="15" t="s">
        <v>143</v>
      </c>
    </row>
    <row r="119" spans="2:65" s="1" customFormat="1" ht="25.5" customHeight="1" x14ac:dyDescent="0.3">
      <c r="B119" s="115"/>
      <c r="C119" s="133" t="s">
        <v>144</v>
      </c>
      <c r="D119" s="133" t="s">
        <v>129</v>
      </c>
      <c r="E119" s="134" t="s">
        <v>145</v>
      </c>
      <c r="F119" s="207" t="s">
        <v>146</v>
      </c>
      <c r="G119" s="207"/>
      <c r="H119" s="207"/>
      <c r="I119" s="207"/>
      <c r="J119" s="135" t="s">
        <v>147</v>
      </c>
      <c r="K119" s="136">
        <v>88</v>
      </c>
      <c r="L119" s="208">
        <v>0</v>
      </c>
      <c r="M119" s="208"/>
      <c r="N119" s="209">
        <f t="shared" si="5"/>
        <v>0</v>
      </c>
      <c r="O119" s="209"/>
      <c r="P119" s="209"/>
      <c r="Q119" s="209"/>
      <c r="R119" s="118"/>
      <c r="T119" s="137" t="s">
        <v>5</v>
      </c>
      <c r="U119" s="39" t="s">
        <v>39</v>
      </c>
      <c r="V119" s="31"/>
      <c r="W119" s="138">
        <f t="shared" si="6"/>
        <v>0</v>
      </c>
      <c r="X119" s="138">
        <v>0</v>
      </c>
      <c r="Y119" s="138">
        <f t="shared" si="7"/>
        <v>0</v>
      </c>
      <c r="Z119" s="138">
        <v>0</v>
      </c>
      <c r="AA119" s="139">
        <f t="shared" si="8"/>
        <v>0</v>
      </c>
      <c r="AR119" s="15" t="s">
        <v>133</v>
      </c>
      <c r="AT119" s="15" t="s">
        <v>129</v>
      </c>
      <c r="AU119" s="15" t="s">
        <v>72</v>
      </c>
      <c r="AY119" s="15" t="s">
        <v>134</v>
      </c>
      <c r="BE119" s="96">
        <f t="shared" si="9"/>
        <v>0</v>
      </c>
      <c r="BF119" s="96">
        <f t="shared" si="10"/>
        <v>0</v>
      </c>
      <c r="BG119" s="96">
        <f t="shared" si="11"/>
        <v>0</v>
      </c>
      <c r="BH119" s="96">
        <f t="shared" si="12"/>
        <v>0</v>
      </c>
      <c r="BI119" s="96">
        <f t="shared" si="13"/>
        <v>0</v>
      </c>
      <c r="BJ119" s="15" t="s">
        <v>108</v>
      </c>
      <c r="BK119" s="140">
        <f t="shared" si="14"/>
        <v>0</v>
      </c>
      <c r="BL119" s="15" t="s">
        <v>133</v>
      </c>
      <c r="BM119" s="15" t="s">
        <v>148</v>
      </c>
    </row>
    <row r="120" spans="2:65" s="1" customFormat="1" ht="38.25" customHeight="1" x14ac:dyDescent="0.3">
      <c r="B120" s="115"/>
      <c r="C120" s="133" t="s">
        <v>149</v>
      </c>
      <c r="D120" s="133" t="s">
        <v>129</v>
      </c>
      <c r="E120" s="134" t="s">
        <v>150</v>
      </c>
      <c r="F120" s="207" t="s">
        <v>151</v>
      </c>
      <c r="G120" s="207"/>
      <c r="H120" s="207"/>
      <c r="I120" s="207"/>
      <c r="J120" s="135" t="s">
        <v>147</v>
      </c>
      <c r="K120" s="136">
        <v>32</v>
      </c>
      <c r="L120" s="208">
        <v>0</v>
      </c>
      <c r="M120" s="208"/>
      <c r="N120" s="209">
        <f t="shared" si="5"/>
        <v>0</v>
      </c>
      <c r="O120" s="209"/>
      <c r="P120" s="209"/>
      <c r="Q120" s="209"/>
      <c r="R120" s="118"/>
      <c r="T120" s="137" t="s">
        <v>5</v>
      </c>
      <c r="U120" s="39" t="s">
        <v>39</v>
      </c>
      <c r="V120" s="31"/>
      <c r="W120" s="138">
        <f t="shared" si="6"/>
        <v>0</v>
      </c>
      <c r="X120" s="138">
        <v>0</v>
      </c>
      <c r="Y120" s="138">
        <f t="shared" si="7"/>
        <v>0</v>
      </c>
      <c r="Z120" s="138">
        <v>0</v>
      </c>
      <c r="AA120" s="139">
        <f t="shared" si="8"/>
        <v>0</v>
      </c>
      <c r="AR120" s="15" t="s">
        <v>133</v>
      </c>
      <c r="AT120" s="15" t="s">
        <v>129</v>
      </c>
      <c r="AU120" s="15" t="s">
        <v>72</v>
      </c>
      <c r="AY120" s="15" t="s">
        <v>134</v>
      </c>
      <c r="BE120" s="96">
        <f t="shared" si="9"/>
        <v>0</v>
      </c>
      <c r="BF120" s="96">
        <f t="shared" si="10"/>
        <v>0</v>
      </c>
      <c r="BG120" s="96">
        <f t="shared" si="11"/>
        <v>0</v>
      </c>
      <c r="BH120" s="96">
        <f t="shared" si="12"/>
        <v>0</v>
      </c>
      <c r="BI120" s="96">
        <f t="shared" si="13"/>
        <v>0</v>
      </c>
      <c r="BJ120" s="15" t="s">
        <v>108</v>
      </c>
      <c r="BK120" s="140">
        <f t="shared" si="14"/>
        <v>0</v>
      </c>
      <c r="BL120" s="15" t="s">
        <v>133</v>
      </c>
      <c r="BM120" s="15" t="s">
        <v>152</v>
      </c>
    </row>
    <row r="121" spans="2:65" s="1" customFormat="1" ht="25.5" customHeight="1" x14ac:dyDescent="0.3">
      <c r="B121" s="115"/>
      <c r="C121" s="133" t="s">
        <v>153</v>
      </c>
      <c r="D121" s="133" t="s">
        <v>129</v>
      </c>
      <c r="E121" s="134" t="s">
        <v>154</v>
      </c>
      <c r="F121" s="207" t="s">
        <v>155</v>
      </c>
      <c r="G121" s="207"/>
      <c r="H121" s="207"/>
      <c r="I121" s="207"/>
      <c r="J121" s="135" t="s">
        <v>132</v>
      </c>
      <c r="K121" s="136">
        <v>1600</v>
      </c>
      <c r="L121" s="208">
        <v>0</v>
      </c>
      <c r="M121" s="208"/>
      <c r="N121" s="209">
        <f t="shared" si="5"/>
        <v>0</v>
      </c>
      <c r="O121" s="209"/>
      <c r="P121" s="209"/>
      <c r="Q121" s="209"/>
      <c r="R121" s="118"/>
      <c r="T121" s="137" t="s">
        <v>5</v>
      </c>
      <c r="U121" s="39" t="s">
        <v>39</v>
      </c>
      <c r="V121" s="31"/>
      <c r="W121" s="138">
        <f t="shared" si="6"/>
        <v>0</v>
      </c>
      <c r="X121" s="138">
        <v>0</v>
      </c>
      <c r="Y121" s="138">
        <f t="shared" si="7"/>
        <v>0</v>
      </c>
      <c r="Z121" s="138">
        <v>0</v>
      </c>
      <c r="AA121" s="139">
        <f t="shared" si="8"/>
        <v>0</v>
      </c>
      <c r="AR121" s="15" t="s">
        <v>133</v>
      </c>
      <c r="AT121" s="15" t="s">
        <v>129</v>
      </c>
      <c r="AU121" s="15" t="s">
        <v>72</v>
      </c>
      <c r="AY121" s="15" t="s">
        <v>134</v>
      </c>
      <c r="BE121" s="96">
        <f t="shared" si="9"/>
        <v>0</v>
      </c>
      <c r="BF121" s="96">
        <f t="shared" si="10"/>
        <v>0</v>
      </c>
      <c r="BG121" s="96">
        <f t="shared" si="11"/>
        <v>0</v>
      </c>
      <c r="BH121" s="96">
        <f t="shared" si="12"/>
        <v>0</v>
      </c>
      <c r="BI121" s="96">
        <f t="shared" si="13"/>
        <v>0</v>
      </c>
      <c r="BJ121" s="15" t="s">
        <v>108</v>
      </c>
      <c r="BK121" s="140">
        <f t="shared" si="14"/>
        <v>0</v>
      </c>
      <c r="BL121" s="15" t="s">
        <v>133</v>
      </c>
      <c r="BM121" s="15" t="s">
        <v>156</v>
      </c>
    </row>
    <row r="122" spans="2:65" s="1" customFormat="1" ht="25.5" customHeight="1" x14ac:dyDescent="0.3">
      <c r="B122" s="115"/>
      <c r="C122" s="133" t="s">
        <v>157</v>
      </c>
      <c r="D122" s="133" t="s">
        <v>129</v>
      </c>
      <c r="E122" s="134" t="s">
        <v>158</v>
      </c>
      <c r="F122" s="207" t="s">
        <v>159</v>
      </c>
      <c r="G122" s="207"/>
      <c r="H122" s="207"/>
      <c r="I122" s="207"/>
      <c r="J122" s="135" t="s">
        <v>147</v>
      </c>
      <c r="K122" s="136">
        <v>184</v>
      </c>
      <c r="L122" s="208">
        <v>0</v>
      </c>
      <c r="M122" s="208"/>
      <c r="N122" s="209">
        <f t="shared" si="5"/>
        <v>0</v>
      </c>
      <c r="O122" s="209"/>
      <c r="P122" s="209"/>
      <c r="Q122" s="209"/>
      <c r="R122" s="118"/>
      <c r="T122" s="137" t="s">
        <v>5</v>
      </c>
      <c r="U122" s="39" t="s">
        <v>39</v>
      </c>
      <c r="V122" s="31"/>
      <c r="W122" s="138">
        <f t="shared" si="6"/>
        <v>0</v>
      </c>
      <c r="X122" s="138">
        <v>0</v>
      </c>
      <c r="Y122" s="138">
        <f t="shared" si="7"/>
        <v>0</v>
      </c>
      <c r="Z122" s="138">
        <v>0</v>
      </c>
      <c r="AA122" s="139">
        <f t="shared" si="8"/>
        <v>0</v>
      </c>
      <c r="AR122" s="15" t="s">
        <v>133</v>
      </c>
      <c r="AT122" s="15" t="s">
        <v>129</v>
      </c>
      <c r="AU122" s="15" t="s">
        <v>72</v>
      </c>
      <c r="AY122" s="15" t="s">
        <v>134</v>
      </c>
      <c r="BE122" s="96">
        <f t="shared" si="9"/>
        <v>0</v>
      </c>
      <c r="BF122" s="96">
        <f t="shared" si="10"/>
        <v>0</v>
      </c>
      <c r="BG122" s="96">
        <f t="shared" si="11"/>
        <v>0</v>
      </c>
      <c r="BH122" s="96">
        <f t="shared" si="12"/>
        <v>0</v>
      </c>
      <c r="BI122" s="96">
        <f t="shared" si="13"/>
        <v>0</v>
      </c>
      <c r="BJ122" s="15" t="s">
        <v>108</v>
      </c>
      <c r="BK122" s="140">
        <f t="shared" si="14"/>
        <v>0</v>
      </c>
      <c r="BL122" s="15" t="s">
        <v>133</v>
      </c>
      <c r="BM122" s="15" t="s">
        <v>160</v>
      </c>
    </row>
    <row r="123" spans="2:65" s="1" customFormat="1" ht="25.5" customHeight="1" x14ac:dyDescent="0.3">
      <c r="B123" s="115"/>
      <c r="C123" s="133" t="s">
        <v>161</v>
      </c>
      <c r="D123" s="133" t="s">
        <v>129</v>
      </c>
      <c r="E123" s="134" t="s">
        <v>162</v>
      </c>
      <c r="F123" s="207" t="s">
        <v>163</v>
      </c>
      <c r="G123" s="207"/>
      <c r="H123" s="207"/>
      <c r="I123" s="207"/>
      <c r="J123" s="135" t="s">
        <v>147</v>
      </c>
      <c r="K123" s="136">
        <v>22</v>
      </c>
      <c r="L123" s="208">
        <v>0</v>
      </c>
      <c r="M123" s="208"/>
      <c r="N123" s="209">
        <f t="shared" si="5"/>
        <v>0</v>
      </c>
      <c r="O123" s="209"/>
      <c r="P123" s="209"/>
      <c r="Q123" s="209"/>
      <c r="R123" s="118"/>
      <c r="T123" s="137" t="s">
        <v>5</v>
      </c>
      <c r="U123" s="39" t="s">
        <v>39</v>
      </c>
      <c r="V123" s="31"/>
      <c r="W123" s="138">
        <f t="shared" si="6"/>
        <v>0</v>
      </c>
      <c r="X123" s="138">
        <v>0</v>
      </c>
      <c r="Y123" s="138">
        <f t="shared" si="7"/>
        <v>0</v>
      </c>
      <c r="Z123" s="138">
        <v>0</v>
      </c>
      <c r="AA123" s="139">
        <f t="shared" si="8"/>
        <v>0</v>
      </c>
      <c r="AR123" s="15" t="s">
        <v>133</v>
      </c>
      <c r="AT123" s="15" t="s">
        <v>129</v>
      </c>
      <c r="AU123" s="15" t="s">
        <v>72</v>
      </c>
      <c r="AY123" s="15" t="s">
        <v>134</v>
      </c>
      <c r="BE123" s="96">
        <f t="shared" si="9"/>
        <v>0</v>
      </c>
      <c r="BF123" s="96">
        <f t="shared" si="10"/>
        <v>0</v>
      </c>
      <c r="BG123" s="96">
        <f t="shared" si="11"/>
        <v>0</v>
      </c>
      <c r="BH123" s="96">
        <f t="shared" si="12"/>
        <v>0</v>
      </c>
      <c r="BI123" s="96">
        <f t="shared" si="13"/>
        <v>0</v>
      </c>
      <c r="BJ123" s="15" t="s">
        <v>108</v>
      </c>
      <c r="BK123" s="140">
        <f t="shared" si="14"/>
        <v>0</v>
      </c>
      <c r="BL123" s="15" t="s">
        <v>133</v>
      </c>
      <c r="BM123" s="15" t="s">
        <v>164</v>
      </c>
    </row>
    <row r="124" spans="2:65" s="1" customFormat="1" ht="38.25" customHeight="1" x14ac:dyDescent="0.3">
      <c r="B124" s="115"/>
      <c r="C124" s="133" t="s">
        <v>165</v>
      </c>
      <c r="D124" s="133" t="s">
        <v>129</v>
      </c>
      <c r="E124" s="134" t="s">
        <v>166</v>
      </c>
      <c r="F124" s="207" t="s">
        <v>167</v>
      </c>
      <c r="G124" s="207"/>
      <c r="H124" s="207"/>
      <c r="I124" s="207"/>
      <c r="J124" s="135" t="s">
        <v>147</v>
      </c>
      <c r="K124" s="136">
        <v>3</v>
      </c>
      <c r="L124" s="208">
        <v>0</v>
      </c>
      <c r="M124" s="208"/>
      <c r="N124" s="209">
        <f t="shared" si="5"/>
        <v>0</v>
      </c>
      <c r="O124" s="209"/>
      <c r="P124" s="209"/>
      <c r="Q124" s="209"/>
      <c r="R124" s="118"/>
      <c r="T124" s="137" t="s">
        <v>5</v>
      </c>
      <c r="U124" s="39" t="s">
        <v>39</v>
      </c>
      <c r="V124" s="31"/>
      <c r="W124" s="138">
        <f t="shared" si="6"/>
        <v>0</v>
      </c>
      <c r="X124" s="138">
        <v>0</v>
      </c>
      <c r="Y124" s="138">
        <f t="shared" si="7"/>
        <v>0</v>
      </c>
      <c r="Z124" s="138">
        <v>0</v>
      </c>
      <c r="AA124" s="139">
        <f t="shared" si="8"/>
        <v>0</v>
      </c>
      <c r="AR124" s="15" t="s">
        <v>133</v>
      </c>
      <c r="AT124" s="15" t="s">
        <v>129</v>
      </c>
      <c r="AU124" s="15" t="s">
        <v>72</v>
      </c>
      <c r="AY124" s="15" t="s">
        <v>134</v>
      </c>
      <c r="BE124" s="96">
        <f t="shared" si="9"/>
        <v>0</v>
      </c>
      <c r="BF124" s="96">
        <f t="shared" si="10"/>
        <v>0</v>
      </c>
      <c r="BG124" s="96">
        <f t="shared" si="11"/>
        <v>0</v>
      </c>
      <c r="BH124" s="96">
        <f t="shared" si="12"/>
        <v>0</v>
      </c>
      <c r="BI124" s="96">
        <f t="shared" si="13"/>
        <v>0</v>
      </c>
      <c r="BJ124" s="15" t="s">
        <v>108</v>
      </c>
      <c r="BK124" s="140">
        <f t="shared" si="14"/>
        <v>0</v>
      </c>
      <c r="BL124" s="15" t="s">
        <v>133</v>
      </c>
      <c r="BM124" s="15" t="s">
        <v>168</v>
      </c>
    </row>
    <row r="125" spans="2:65" s="1" customFormat="1" ht="38.25" customHeight="1" x14ac:dyDescent="0.3">
      <c r="B125" s="115"/>
      <c r="C125" s="133" t="s">
        <v>169</v>
      </c>
      <c r="D125" s="133" t="s">
        <v>129</v>
      </c>
      <c r="E125" s="134" t="s">
        <v>170</v>
      </c>
      <c r="F125" s="207" t="s">
        <v>171</v>
      </c>
      <c r="G125" s="207"/>
      <c r="H125" s="207"/>
      <c r="I125" s="207"/>
      <c r="J125" s="135" t="s">
        <v>147</v>
      </c>
      <c r="K125" s="136">
        <v>49</v>
      </c>
      <c r="L125" s="208">
        <v>0</v>
      </c>
      <c r="M125" s="208"/>
      <c r="N125" s="209">
        <f t="shared" si="5"/>
        <v>0</v>
      </c>
      <c r="O125" s="209"/>
      <c r="P125" s="209"/>
      <c r="Q125" s="209"/>
      <c r="R125" s="118"/>
      <c r="T125" s="137" t="s">
        <v>5</v>
      </c>
      <c r="U125" s="39" t="s">
        <v>39</v>
      </c>
      <c r="V125" s="31"/>
      <c r="W125" s="138">
        <f t="shared" si="6"/>
        <v>0</v>
      </c>
      <c r="X125" s="138">
        <v>0</v>
      </c>
      <c r="Y125" s="138">
        <f t="shared" si="7"/>
        <v>0</v>
      </c>
      <c r="Z125" s="138">
        <v>0</v>
      </c>
      <c r="AA125" s="139">
        <f t="shared" si="8"/>
        <v>0</v>
      </c>
      <c r="AR125" s="15" t="s">
        <v>133</v>
      </c>
      <c r="AT125" s="15" t="s">
        <v>129</v>
      </c>
      <c r="AU125" s="15" t="s">
        <v>72</v>
      </c>
      <c r="AY125" s="15" t="s">
        <v>134</v>
      </c>
      <c r="BE125" s="96">
        <f t="shared" si="9"/>
        <v>0</v>
      </c>
      <c r="BF125" s="96">
        <f t="shared" si="10"/>
        <v>0</v>
      </c>
      <c r="BG125" s="96">
        <f t="shared" si="11"/>
        <v>0</v>
      </c>
      <c r="BH125" s="96">
        <f t="shared" si="12"/>
        <v>0</v>
      </c>
      <c r="BI125" s="96">
        <f t="shared" si="13"/>
        <v>0</v>
      </c>
      <c r="BJ125" s="15" t="s">
        <v>108</v>
      </c>
      <c r="BK125" s="140">
        <f t="shared" si="14"/>
        <v>0</v>
      </c>
      <c r="BL125" s="15" t="s">
        <v>133</v>
      </c>
      <c r="BM125" s="15" t="s">
        <v>172</v>
      </c>
    </row>
    <row r="126" spans="2:65" s="1" customFormat="1" ht="38.25" customHeight="1" x14ac:dyDescent="0.3">
      <c r="B126" s="115"/>
      <c r="C126" s="133" t="s">
        <v>173</v>
      </c>
      <c r="D126" s="133" t="s">
        <v>129</v>
      </c>
      <c r="E126" s="134" t="s">
        <v>174</v>
      </c>
      <c r="F126" s="207" t="s">
        <v>175</v>
      </c>
      <c r="G126" s="207"/>
      <c r="H126" s="207"/>
      <c r="I126" s="207"/>
      <c r="J126" s="135" t="s">
        <v>147</v>
      </c>
      <c r="K126" s="136">
        <v>2</v>
      </c>
      <c r="L126" s="208">
        <v>0</v>
      </c>
      <c r="M126" s="208"/>
      <c r="N126" s="209">
        <f t="shared" si="5"/>
        <v>0</v>
      </c>
      <c r="O126" s="209"/>
      <c r="P126" s="209"/>
      <c r="Q126" s="209"/>
      <c r="R126" s="118"/>
      <c r="T126" s="137" t="s">
        <v>5</v>
      </c>
      <c r="U126" s="39" t="s">
        <v>39</v>
      </c>
      <c r="V126" s="31"/>
      <c r="W126" s="138">
        <f t="shared" si="6"/>
        <v>0</v>
      </c>
      <c r="X126" s="138">
        <v>0</v>
      </c>
      <c r="Y126" s="138">
        <f t="shared" si="7"/>
        <v>0</v>
      </c>
      <c r="Z126" s="138">
        <v>0</v>
      </c>
      <c r="AA126" s="139">
        <f t="shared" si="8"/>
        <v>0</v>
      </c>
      <c r="AR126" s="15" t="s">
        <v>133</v>
      </c>
      <c r="AT126" s="15" t="s">
        <v>129</v>
      </c>
      <c r="AU126" s="15" t="s">
        <v>72</v>
      </c>
      <c r="AY126" s="15" t="s">
        <v>134</v>
      </c>
      <c r="BE126" s="96">
        <f t="shared" si="9"/>
        <v>0</v>
      </c>
      <c r="BF126" s="96">
        <f t="shared" si="10"/>
        <v>0</v>
      </c>
      <c r="BG126" s="96">
        <f t="shared" si="11"/>
        <v>0</v>
      </c>
      <c r="BH126" s="96">
        <f t="shared" si="12"/>
        <v>0</v>
      </c>
      <c r="BI126" s="96">
        <f t="shared" si="13"/>
        <v>0</v>
      </c>
      <c r="BJ126" s="15" t="s">
        <v>108</v>
      </c>
      <c r="BK126" s="140">
        <f t="shared" si="14"/>
        <v>0</v>
      </c>
      <c r="BL126" s="15" t="s">
        <v>133</v>
      </c>
      <c r="BM126" s="15" t="s">
        <v>176</v>
      </c>
    </row>
    <row r="127" spans="2:65" s="1" customFormat="1" ht="25.5" customHeight="1" x14ac:dyDescent="0.3">
      <c r="B127" s="115"/>
      <c r="C127" s="133" t="s">
        <v>10</v>
      </c>
      <c r="D127" s="133" t="s">
        <v>129</v>
      </c>
      <c r="E127" s="134" t="s">
        <v>177</v>
      </c>
      <c r="F127" s="207" t="s">
        <v>178</v>
      </c>
      <c r="G127" s="207"/>
      <c r="H127" s="207"/>
      <c r="I127" s="207"/>
      <c r="J127" s="135" t="s">
        <v>147</v>
      </c>
      <c r="K127" s="136">
        <v>7</v>
      </c>
      <c r="L127" s="208">
        <v>0</v>
      </c>
      <c r="M127" s="208"/>
      <c r="N127" s="209">
        <f t="shared" si="5"/>
        <v>0</v>
      </c>
      <c r="O127" s="209"/>
      <c r="P127" s="209"/>
      <c r="Q127" s="209"/>
      <c r="R127" s="118"/>
      <c r="T127" s="137" t="s">
        <v>5</v>
      </c>
      <c r="U127" s="39" t="s">
        <v>39</v>
      </c>
      <c r="V127" s="31"/>
      <c r="W127" s="138">
        <f t="shared" si="6"/>
        <v>0</v>
      </c>
      <c r="X127" s="138">
        <v>0</v>
      </c>
      <c r="Y127" s="138">
        <f t="shared" si="7"/>
        <v>0</v>
      </c>
      <c r="Z127" s="138">
        <v>0</v>
      </c>
      <c r="AA127" s="139">
        <f t="shared" si="8"/>
        <v>0</v>
      </c>
      <c r="AR127" s="15" t="s">
        <v>133</v>
      </c>
      <c r="AT127" s="15" t="s">
        <v>129</v>
      </c>
      <c r="AU127" s="15" t="s">
        <v>72</v>
      </c>
      <c r="AY127" s="15" t="s">
        <v>134</v>
      </c>
      <c r="BE127" s="96">
        <f t="shared" si="9"/>
        <v>0</v>
      </c>
      <c r="BF127" s="96">
        <f t="shared" si="10"/>
        <v>0</v>
      </c>
      <c r="BG127" s="96">
        <f t="shared" si="11"/>
        <v>0</v>
      </c>
      <c r="BH127" s="96">
        <f t="shared" si="12"/>
        <v>0</v>
      </c>
      <c r="BI127" s="96">
        <f t="shared" si="13"/>
        <v>0</v>
      </c>
      <c r="BJ127" s="15" t="s">
        <v>108</v>
      </c>
      <c r="BK127" s="140">
        <f t="shared" si="14"/>
        <v>0</v>
      </c>
      <c r="BL127" s="15" t="s">
        <v>133</v>
      </c>
      <c r="BM127" s="15" t="s">
        <v>179</v>
      </c>
    </row>
    <row r="128" spans="2:65" s="1" customFormat="1" ht="25.5" customHeight="1" x14ac:dyDescent="0.3">
      <c r="B128" s="115"/>
      <c r="C128" s="133" t="s">
        <v>180</v>
      </c>
      <c r="D128" s="133" t="s">
        <v>129</v>
      </c>
      <c r="E128" s="134" t="s">
        <v>181</v>
      </c>
      <c r="F128" s="207" t="s">
        <v>182</v>
      </c>
      <c r="G128" s="207"/>
      <c r="H128" s="207"/>
      <c r="I128" s="207"/>
      <c r="J128" s="135" t="s">
        <v>147</v>
      </c>
      <c r="K128" s="136">
        <v>3</v>
      </c>
      <c r="L128" s="208">
        <v>0</v>
      </c>
      <c r="M128" s="208"/>
      <c r="N128" s="209">
        <f t="shared" si="5"/>
        <v>0</v>
      </c>
      <c r="O128" s="209"/>
      <c r="P128" s="209"/>
      <c r="Q128" s="209"/>
      <c r="R128" s="118"/>
      <c r="T128" s="137" t="s">
        <v>5</v>
      </c>
      <c r="U128" s="39" t="s">
        <v>39</v>
      </c>
      <c r="V128" s="31"/>
      <c r="W128" s="138">
        <f t="shared" si="6"/>
        <v>0</v>
      </c>
      <c r="X128" s="138">
        <v>0</v>
      </c>
      <c r="Y128" s="138">
        <f t="shared" si="7"/>
        <v>0</v>
      </c>
      <c r="Z128" s="138">
        <v>0</v>
      </c>
      <c r="AA128" s="139">
        <f t="shared" si="8"/>
        <v>0</v>
      </c>
      <c r="AR128" s="15" t="s">
        <v>133</v>
      </c>
      <c r="AT128" s="15" t="s">
        <v>129</v>
      </c>
      <c r="AU128" s="15" t="s">
        <v>72</v>
      </c>
      <c r="AY128" s="15" t="s">
        <v>134</v>
      </c>
      <c r="BE128" s="96">
        <f t="shared" si="9"/>
        <v>0</v>
      </c>
      <c r="BF128" s="96">
        <f t="shared" si="10"/>
        <v>0</v>
      </c>
      <c r="BG128" s="96">
        <f t="shared" si="11"/>
        <v>0</v>
      </c>
      <c r="BH128" s="96">
        <f t="shared" si="12"/>
        <v>0</v>
      </c>
      <c r="BI128" s="96">
        <f t="shared" si="13"/>
        <v>0</v>
      </c>
      <c r="BJ128" s="15" t="s">
        <v>108</v>
      </c>
      <c r="BK128" s="140">
        <f t="shared" si="14"/>
        <v>0</v>
      </c>
      <c r="BL128" s="15" t="s">
        <v>133</v>
      </c>
      <c r="BM128" s="15" t="s">
        <v>183</v>
      </c>
    </row>
    <row r="129" spans="2:65" s="1" customFormat="1" ht="16.5" customHeight="1" x14ac:dyDescent="0.3">
      <c r="B129" s="115"/>
      <c r="C129" s="133" t="s">
        <v>184</v>
      </c>
      <c r="D129" s="133" t="s">
        <v>129</v>
      </c>
      <c r="E129" s="134" t="s">
        <v>185</v>
      </c>
      <c r="F129" s="207" t="s">
        <v>186</v>
      </c>
      <c r="G129" s="207"/>
      <c r="H129" s="207"/>
      <c r="I129" s="207"/>
      <c r="J129" s="135" t="s">
        <v>147</v>
      </c>
      <c r="K129" s="136">
        <v>17</v>
      </c>
      <c r="L129" s="208">
        <v>0</v>
      </c>
      <c r="M129" s="208"/>
      <c r="N129" s="209">
        <f t="shared" si="5"/>
        <v>0</v>
      </c>
      <c r="O129" s="209"/>
      <c r="P129" s="209"/>
      <c r="Q129" s="209"/>
      <c r="R129" s="118"/>
      <c r="T129" s="137" t="s">
        <v>5</v>
      </c>
      <c r="U129" s="39" t="s">
        <v>39</v>
      </c>
      <c r="V129" s="31"/>
      <c r="W129" s="138">
        <f t="shared" si="6"/>
        <v>0</v>
      </c>
      <c r="X129" s="138">
        <v>0</v>
      </c>
      <c r="Y129" s="138">
        <f t="shared" si="7"/>
        <v>0</v>
      </c>
      <c r="Z129" s="138">
        <v>0</v>
      </c>
      <c r="AA129" s="139">
        <f t="shared" si="8"/>
        <v>0</v>
      </c>
      <c r="AR129" s="15" t="s">
        <v>133</v>
      </c>
      <c r="AT129" s="15" t="s">
        <v>129</v>
      </c>
      <c r="AU129" s="15" t="s">
        <v>72</v>
      </c>
      <c r="AY129" s="15" t="s">
        <v>134</v>
      </c>
      <c r="BE129" s="96">
        <f t="shared" si="9"/>
        <v>0</v>
      </c>
      <c r="BF129" s="96">
        <f t="shared" si="10"/>
        <v>0</v>
      </c>
      <c r="BG129" s="96">
        <f t="shared" si="11"/>
        <v>0</v>
      </c>
      <c r="BH129" s="96">
        <f t="shared" si="12"/>
        <v>0</v>
      </c>
      <c r="BI129" s="96">
        <f t="shared" si="13"/>
        <v>0</v>
      </c>
      <c r="BJ129" s="15" t="s">
        <v>108</v>
      </c>
      <c r="BK129" s="140">
        <f t="shared" si="14"/>
        <v>0</v>
      </c>
      <c r="BL129" s="15" t="s">
        <v>133</v>
      </c>
      <c r="BM129" s="15" t="s">
        <v>187</v>
      </c>
    </row>
    <row r="130" spans="2:65" s="1" customFormat="1" ht="16.5" customHeight="1" x14ac:dyDescent="0.3">
      <c r="B130" s="115"/>
      <c r="C130" s="133" t="s">
        <v>188</v>
      </c>
      <c r="D130" s="133" t="s">
        <v>129</v>
      </c>
      <c r="E130" s="134" t="s">
        <v>189</v>
      </c>
      <c r="F130" s="207" t="s">
        <v>190</v>
      </c>
      <c r="G130" s="207"/>
      <c r="H130" s="207"/>
      <c r="I130" s="207"/>
      <c r="J130" s="135" t="s">
        <v>147</v>
      </c>
      <c r="K130" s="136">
        <v>9</v>
      </c>
      <c r="L130" s="208">
        <v>0</v>
      </c>
      <c r="M130" s="208"/>
      <c r="N130" s="209">
        <f t="shared" si="5"/>
        <v>0</v>
      </c>
      <c r="O130" s="209"/>
      <c r="P130" s="209"/>
      <c r="Q130" s="209"/>
      <c r="R130" s="118"/>
      <c r="T130" s="137" t="s">
        <v>5</v>
      </c>
      <c r="U130" s="39" t="s">
        <v>39</v>
      </c>
      <c r="V130" s="31"/>
      <c r="W130" s="138">
        <f t="shared" si="6"/>
        <v>0</v>
      </c>
      <c r="X130" s="138">
        <v>0</v>
      </c>
      <c r="Y130" s="138">
        <f t="shared" si="7"/>
        <v>0</v>
      </c>
      <c r="Z130" s="138">
        <v>0</v>
      </c>
      <c r="AA130" s="139">
        <f t="shared" si="8"/>
        <v>0</v>
      </c>
      <c r="AR130" s="15" t="s">
        <v>133</v>
      </c>
      <c r="AT130" s="15" t="s">
        <v>129</v>
      </c>
      <c r="AU130" s="15" t="s">
        <v>72</v>
      </c>
      <c r="AY130" s="15" t="s">
        <v>134</v>
      </c>
      <c r="BE130" s="96">
        <f t="shared" si="9"/>
        <v>0</v>
      </c>
      <c r="BF130" s="96">
        <f t="shared" si="10"/>
        <v>0</v>
      </c>
      <c r="BG130" s="96">
        <f t="shared" si="11"/>
        <v>0</v>
      </c>
      <c r="BH130" s="96">
        <f t="shared" si="12"/>
        <v>0</v>
      </c>
      <c r="BI130" s="96">
        <f t="shared" si="13"/>
        <v>0</v>
      </c>
      <c r="BJ130" s="15" t="s">
        <v>108</v>
      </c>
      <c r="BK130" s="140">
        <f t="shared" si="14"/>
        <v>0</v>
      </c>
      <c r="BL130" s="15" t="s">
        <v>133</v>
      </c>
      <c r="BM130" s="15" t="s">
        <v>191</v>
      </c>
    </row>
    <row r="131" spans="2:65" s="1" customFormat="1" ht="16.5" customHeight="1" x14ac:dyDescent="0.3">
      <c r="B131" s="115"/>
      <c r="C131" s="133" t="s">
        <v>192</v>
      </c>
      <c r="D131" s="133" t="s">
        <v>129</v>
      </c>
      <c r="E131" s="134" t="s">
        <v>193</v>
      </c>
      <c r="F131" s="207" t="s">
        <v>194</v>
      </c>
      <c r="G131" s="207"/>
      <c r="H131" s="207"/>
      <c r="I131" s="207"/>
      <c r="J131" s="135" t="s">
        <v>147</v>
      </c>
      <c r="K131" s="136">
        <v>8</v>
      </c>
      <c r="L131" s="208">
        <v>0</v>
      </c>
      <c r="M131" s="208"/>
      <c r="N131" s="209">
        <f t="shared" si="5"/>
        <v>0</v>
      </c>
      <c r="O131" s="209"/>
      <c r="P131" s="209"/>
      <c r="Q131" s="209"/>
      <c r="R131" s="118"/>
      <c r="T131" s="137" t="s">
        <v>5</v>
      </c>
      <c r="U131" s="39" t="s">
        <v>39</v>
      </c>
      <c r="V131" s="31"/>
      <c r="W131" s="138">
        <f t="shared" si="6"/>
        <v>0</v>
      </c>
      <c r="X131" s="138">
        <v>0</v>
      </c>
      <c r="Y131" s="138">
        <f t="shared" si="7"/>
        <v>0</v>
      </c>
      <c r="Z131" s="138">
        <v>0</v>
      </c>
      <c r="AA131" s="139">
        <f t="shared" si="8"/>
        <v>0</v>
      </c>
      <c r="AR131" s="15" t="s">
        <v>133</v>
      </c>
      <c r="AT131" s="15" t="s">
        <v>129</v>
      </c>
      <c r="AU131" s="15" t="s">
        <v>72</v>
      </c>
      <c r="AY131" s="15" t="s">
        <v>134</v>
      </c>
      <c r="BE131" s="96">
        <f t="shared" si="9"/>
        <v>0</v>
      </c>
      <c r="BF131" s="96">
        <f t="shared" si="10"/>
        <v>0</v>
      </c>
      <c r="BG131" s="96">
        <f t="shared" si="11"/>
        <v>0</v>
      </c>
      <c r="BH131" s="96">
        <f t="shared" si="12"/>
        <v>0</v>
      </c>
      <c r="BI131" s="96">
        <f t="shared" si="13"/>
        <v>0</v>
      </c>
      <c r="BJ131" s="15" t="s">
        <v>108</v>
      </c>
      <c r="BK131" s="140">
        <f t="shared" si="14"/>
        <v>0</v>
      </c>
      <c r="BL131" s="15" t="s">
        <v>133</v>
      </c>
      <c r="BM131" s="15" t="s">
        <v>195</v>
      </c>
    </row>
    <row r="132" spans="2:65" s="1" customFormat="1" ht="16.5" customHeight="1" x14ac:dyDescent="0.3">
      <c r="B132" s="115"/>
      <c r="C132" s="133" t="s">
        <v>196</v>
      </c>
      <c r="D132" s="133" t="s">
        <v>129</v>
      </c>
      <c r="E132" s="134" t="s">
        <v>197</v>
      </c>
      <c r="F132" s="207" t="s">
        <v>198</v>
      </c>
      <c r="G132" s="207"/>
      <c r="H132" s="207"/>
      <c r="I132" s="207"/>
      <c r="J132" s="135" t="s">
        <v>147</v>
      </c>
      <c r="K132" s="136">
        <v>1</v>
      </c>
      <c r="L132" s="208">
        <v>0</v>
      </c>
      <c r="M132" s="208"/>
      <c r="N132" s="209">
        <f t="shared" si="5"/>
        <v>0</v>
      </c>
      <c r="O132" s="209"/>
      <c r="P132" s="209"/>
      <c r="Q132" s="209"/>
      <c r="R132" s="118"/>
      <c r="T132" s="137" t="s">
        <v>5</v>
      </c>
      <c r="U132" s="39" t="s">
        <v>39</v>
      </c>
      <c r="V132" s="31"/>
      <c r="W132" s="138">
        <f t="shared" si="6"/>
        <v>0</v>
      </c>
      <c r="X132" s="138">
        <v>0</v>
      </c>
      <c r="Y132" s="138">
        <f t="shared" si="7"/>
        <v>0</v>
      </c>
      <c r="Z132" s="138">
        <v>0</v>
      </c>
      <c r="AA132" s="139">
        <f t="shared" si="8"/>
        <v>0</v>
      </c>
      <c r="AR132" s="15" t="s">
        <v>133</v>
      </c>
      <c r="AT132" s="15" t="s">
        <v>129</v>
      </c>
      <c r="AU132" s="15" t="s">
        <v>72</v>
      </c>
      <c r="AY132" s="15" t="s">
        <v>134</v>
      </c>
      <c r="BE132" s="96">
        <f t="shared" si="9"/>
        <v>0</v>
      </c>
      <c r="BF132" s="96">
        <f t="shared" si="10"/>
        <v>0</v>
      </c>
      <c r="BG132" s="96">
        <f t="shared" si="11"/>
        <v>0</v>
      </c>
      <c r="BH132" s="96">
        <f t="shared" si="12"/>
        <v>0</v>
      </c>
      <c r="BI132" s="96">
        <f t="shared" si="13"/>
        <v>0</v>
      </c>
      <c r="BJ132" s="15" t="s">
        <v>108</v>
      </c>
      <c r="BK132" s="140">
        <f t="shared" si="14"/>
        <v>0</v>
      </c>
      <c r="BL132" s="15" t="s">
        <v>133</v>
      </c>
      <c r="BM132" s="15" t="s">
        <v>199</v>
      </c>
    </row>
    <row r="133" spans="2:65" s="1" customFormat="1" ht="25.5" customHeight="1" x14ac:dyDescent="0.3">
      <c r="B133" s="115"/>
      <c r="C133" s="133" t="s">
        <v>200</v>
      </c>
      <c r="D133" s="133" t="s">
        <v>129</v>
      </c>
      <c r="E133" s="134" t="s">
        <v>201</v>
      </c>
      <c r="F133" s="207" t="s">
        <v>202</v>
      </c>
      <c r="G133" s="207"/>
      <c r="H133" s="207"/>
      <c r="I133" s="207"/>
      <c r="J133" s="135" t="s">
        <v>147</v>
      </c>
      <c r="K133" s="136">
        <v>17</v>
      </c>
      <c r="L133" s="208">
        <v>0</v>
      </c>
      <c r="M133" s="208"/>
      <c r="N133" s="209">
        <f t="shared" si="5"/>
        <v>0</v>
      </c>
      <c r="O133" s="209"/>
      <c r="P133" s="209"/>
      <c r="Q133" s="209"/>
      <c r="R133" s="118"/>
      <c r="T133" s="137" t="s">
        <v>5</v>
      </c>
      <c r="U133" s="39" t="s">
        <v>39</v>
      </c>
      <c r="V133" s="31"/>
      <c r="W133" s="138">
        <f t="shared" si="6"/>
        <v>0</v>
      </c>
      <c r="X133" s="138">
        <v>0</v>
      </c>
      <c r="Y133" s="138">
        <f t="shared" si="7"/>
        <v>0</v>
      </c>
      <c r="Z133" s="138">
        <v>0</v>
      </c>
      <c r="AA133" s="139">
        <f t="shared" si="8"/>
        <v>0</v>
      </c>
      <c r="AR133" s="15" t="s">
        <v>133</v>
      </c>
      <c r="AT133" s="15" t="s">
        <v>129</v>
      </c>
      <c r="AU133" s="15" t="s">
        <v>72</v>
      </c>
      <c r="AY133" s="15" t="s">
        <v>134</v>
      </c>
      <c r="BE133" s="96">
        <f t="shared" si="9"/>
        <v>0</v>
      </c>
      <c r="BF133" s="96">
        <f t="shared" si="10"/>
        <v>0</v>
      </c>
      <c r="BG133" s="96">
        <f t="shared" si="11"/>
        <v>0</v>
      </c>
      <c r="BH133" s="96">
        <f t="shared" si="12"/>
        <v>0</v>
      </c>
      <c r="BI133" s="96">
        <f t="shared" si="13"/>
        <v>0</v>
      </c>
      <c r="BJ133" s="15" t="s">
        <v>108</v>
      </c>
      <c r="BK133" s="140">
        <f t="shared" si="14"/>
        <v>0</v>
      </c>
      <c r="BL133" s="15" t="s">
        <v>133</v>
      </c>
      <c r="BM133" s="15" t="s">
        <v>203</v>
      </c>
    </row>
    <row r="134" spans="2:65" s="1" customFormat="1" ht="25.5" customHeight="1" x14ac:dyDescent="0.3">
      <c r="B134" s="115"/>
      <c r="C134" s="133" t="s">
        <v>204</v>
      </c>
      <c r="D134" s="133" t="s">
        <v>129</v>
      </c>
      <c r="E134" s="134" t="s">
        <v>205</v>
      </c>
      <c r="F134" s="207" t="s">
        <v>206</v>
      </c>
      <c r="G134" s="207"/>
      <c r="H134" s="207"/>
      <c r="I134" s="207"/>
      <c r="J134" s="135" t="s">
        <v>147</v>
      </c>
      <c r="K134" s="136">
        <v>2</v>
      </c>
      <c r="L134" s="208">
        <v>0</v>
      </c>
      <c r="M134" s="208"/>
      <c r="N134" s="209">
        <f t="shared" si="5"/>
        <v>0</v>
      </c>
      <c r="O134" s="209"/>
      <c r="P134" s="209"/>
      <c r="Q134" s="209"/>
      <c r="R134" s="118"/>
      <c r="T134" s="137" t="s">
        <v>5</v>
      </c>
      <c r="U134" s="39" t="s">
        <v>39</v>
      </c>
      <c r="V134" s="31"/>
      <c r="W134" s="138">
        <f t="shared" si="6"/>
        <v>0</v>
      </c>
      <c r="X134" s="138">
        <v>0</v>
      </c>
      <c r="Y134" s="138">
        <f t="shared" si="7"/>
        <v>0</v>
      </c>
      <c r="Z134" s="138">
        <v>0</v>
      </c>
      <c r="AA134" s="139">
        <f t="shared" si="8"/>
        <v>0</v>
      </c>
      <c r="AR134" s="15" t="s">
        <v>133</v>
      </c>
      <c r="AT134" s="15" t="s">
        <v>129</v>
      </c>
      <c r="AU134" s="15" t="s">
        <v>72</v>
      </c>
      <c r="AY134" s="15" t="s">
        <v>134</v>
      </c>
      <c r="BE134" s="96">
        <f t="shared" si="9"/>
        <v>0</v>
      </c>
      <c r="BF134" s="96">
        <f t="shared" si="10"/>
        <v>0</v>
      </c>
      <c r="BG134" s="96">
        <f t="shared" si="11"/>
        <v>0</v>
      </c>
      <c r="BH134" s="96">
        <f t="shared" si="12"/>
        <v>0</v>
      </c>
      <c r="BI134" s="96">
        <f t="shared" si="13"/>
        <v>0</v>
      </c>
      <c r="BJ134" s="15" t="s">
        <v>108</v>
      </c>
      <c r="BK134" s="140">
        <f t="shared" si="14"/>
        <v>0</v>
      </c>
      <c r="BL134" s="15" t="s">
        <v>133</v>
      </c>
      <c r="BM134" s="15" t="s">
        <v>207</v>
      </c>
    </row>
    <row r="135" spans="2:65" s="1" customFormat="1" ht="25.5" customHeight="1" x14ac:dyDescent="0.3">
      <c r="B135" s="115"/>
      <c r="C135" s="133" t="s">
        <v>208</v>
      </c>
      <c r="D135" s="133" t="s">
        <v>129</v>
      </c>
      <c r="E135" s="134" t="s">
        <v>209</v>
      </c>
      <c r="F135" s="207" t="s">
        <v>210</v>
      </c>
      <c r="G135" s="207"/>
      <c r="H135" s="207"/>
      <c r="I135" s="207"/>
      <c r="J135" s="135" t="s">
        <v>147</v>
      </c>
      <c r="K135" s="136">
        <v>53</v>
      </c>
      <c r="L135" s="208">
        <v>0</v>
      </c>
      <c r="M135" s="208"/>
      <c r="N135" s="209">
        <f t="shared" si="5"/>
        <v>0</v>
      </c>
      <c r="O135" s="209"/>
      <c r="P135" s="209"/>
      <c r="Q135" s="209"/>
      <c r="R135" s="118"/>
      <c r="T135" s="137" t="s">
        <v>5</v>
      </c>
      <c r="U135" s="39" t="s">
        <v>39</v>
      </c>
      <c r="V135" s="31"/>
      <c r="W135" s="138">
        <f t="shared" si="6"/>
        <v>0</v>
      </c>
      <c r="X135" s="138">
        <v>0</v>
      </c>
      <c r="Y135" s="138">
        <f t="shared" si="7"/>
        <v>0</v>
      </c>
      <c r="Z135" s="138">
        <v>0</v>
      </c>
      <c r="AA135" s="139">
        <f t="shared" si="8"/>
        <v>0</v>
      </c>
      <c r="AR135" s="15" t="s">
        <v>133</v>
      </c>
      <c r="AT135" s="15" t="s">
        <v>129</v>
      </c>
      <c r="AU135" s="15" t="s">
        <v>72</v>
      </c>
      <c r="AY135" s="15" t="s">
        <v>134</v>
      </c>
      <c r="BE135" s="96">
        <f t="shared" si="9"/>
        <v>0</v>
      </c>
      <c r="BF135" s="96">
        <f t="shared" si="10"/>
        <v>0</v>
      </c>
      <c r="BG135" s="96">
        <f t="shared" si="11"/>
        <v>0</v>
      </c>
      <c r="BH135" s="96">
        <f t="shared" si="12"/>
        <v>0</v>
      </c>
      <c r="BI135" s="96">
        <f t="shared" si="13"/>
        <v>0</v>
      </c>
      <c r="BJ135" s="15" t="s">
        <v>108</v>
      </c>
      <c r="BK135" s="140">
        <f t="shared" si="14"/>
        <v>0</v>
      </c>
      <c r="BL135" s="15" t="s">
        <v>133</v>
      </c>
      <c r="BM135" s="15" t="s">
        <v>211</v>
      </c>
    </row>
    <row r="136" spans="2:65" s="1" customFormat="1" ht="25.5" customHeight="1" x14ac:dyDescent="0.3">
      <c r="B136" s="115"/>
      <c r="C136" s="133" t="s">
        <v>212</v>
      </c>
      <c r="D136" s="133" t="s">
        <v>129</v>
      </c>
      <c r="E136" s="134" t="s">
        <v>213</v>
      </c>
      <c r="F136" s="207" t="s">
        <v>214</v>
      </c>
      <c r="G136" s="207"/>
      <c r="H136" s="207"/>
      <c r="I136" s="207"/>
      <c r="J136" s="135" t="s">
        <v>147</v>
      </c>
      <c r="K136" s="136">
        <v>19</v>
      </c>
      <c r="L136" s="208">
        <v>0</v>
      </c>
      <c r="M136" s="208"/>
      <c r="N136" s="209">
        <f t="shared" si="5"/>
        <v>0</v>
      </c>
      <c r="O136" s="209"/>
      <c r="P136" s="209"/>
      <c r="Q136" s="209"/>
      <c r="R136" s="118"/>
      <c r="T136" s="137" t="s">
        <v>5</v>
      </c>
      <c r="U136" s="39" t="s">
        <v>39</v>
      </c>
      <c r="V136" s="31"/>
      <c r="W136" s="138">
        <f t="shared" si="6"/>
        <v>0</v>
      </c>
      <c r="X136" s="138">
        <v>0</v>
      </c>
      <c r="Y136" s="138">
        <f t="shared" si="7"/>
        <v>0</v>
      </c>
      <c r="Z136" s="138">
        <v>0</v>
      </c>
      <c r="AA136" s="139">
        <f t="shared" si="8"/>
        <v>0</v>
      </c>
      <c r="AR136" s="15" t="s">
        <v>133</v>
      </c>
      <c r="AT136" s="15" t="s">
        <v>129</v>
      </c>
      <c r="AU136" s="15" t="s">
        <v>72</v>
      </c>
      <c r="AY136" s="15" t="s">
        <v>134</v>
      </c>
      <c r="BE136" s="96">
        <f t="shared" si="9"/>
        <v>0</v>
      </c>
      <c r="BF136" s="96">
        <f t="shared" si="10"/>
        <v>0</v>
      </c>
      <c r="BG136" s="96">
        <f t="shared" si="11"/>
        <v>0</v>
      </c>
      <c r="BH136" s="96">
        <f t="shared" si="12"/>
        <v>0</v>
      </c>
      <c r="BI136" s="96">
        <f t="shared" si="13"/>
        <v>0</v>
      </c>
      <c r="BJ136" s="15" t="s">
        <v>108</v>
      </c>
      <c r="BK136" s="140">
        <f t="shared" si="14"/>
        <v>0</v>
      </c>
      <c r="BL136" s="15" t="s">
        <v>133</v>
      </c>
      <c r="BM136" s="15" t="s">
        <v>215</v>
      </c>
    </row>
    <row r="137" spans="2:65" s="1" customFormat="1" ht="25.5" customHeight="1" x14ac:dyDescent="0.3">
      <c r="B137" s="115"/>
      <c r="C137" s="133" t="s">
        <v>216</v>
      </c>
      <c r="D137" s="133" t="s">
        <v>129</v>
      </c>
      <c r="E137" s="134" t="s">
        <v>217</v>
      </c>
      <c r="F137" s="207" t="s">
        <v>218</v>
      </c>
      <c r="G137" s="207"/>
      <c r="H137" s="207"/>
      <c r="I137" s="207"/>
      <c r="J137" s="135" t="s">
        <v>147</v>
      </c>
      <c r="K137" s="136">
        <v>1</v>
      </c>
      <c r="L137" s="208">
        <v>0</v>
      </c>
      <c r="M137" s="208"/>
      <c r="N137" s="209">
        <f t="shared" si="5"/>
        <v>0</v>
      </c>
      <c r="O137" s="209"/>
      <c r="P137" s="209"/>
      <c r="Q137" s="209"/>
      <c r="R137" s="118"/>
      <c r="T137" s="137" t="s">
        <v>5</v>
      </c>
      <c r="U137" s="39" t="s">
        <v>39</v>
      </c>
      <c r="V137" s="31"/>
      <c r="W137" s="138">
        <f t="shared" si="6"/>
        <v>0</v>
      </c>
      <c r="X137" s="138">
        <v>0</v>
      </c>
      <c r="Y137" s="138">
        <f t="shared" si="7"/>
        <v>0</v>
      </c>
      <c r="Z137" s="138">
        <v>0</v>
      </c>
      <c r="AA137" s="139">
        <f t="shared" si="8"/>
        <v>0</v>
      </c>
      <c r="AR137" s="15" t="s">
        <v>133</v>
      </c>
      <c r="AT137" s="15" t="s">
        <v>129</v>
      </c>
      <c r="AU137" s="15" t="s">
        <v>72</v>
      </c>
      <c r="AY137" s="15" t="s">
        <v>134</v>
      </c>
      <c r="BE137" s="96">
        <f t="shared" si="9"/>
        <v>0</v>
      </c>
      <c r="BF137" s="96">
        <f t="shared" si="10"/>
        <v>0</v>
      </c>
      <c r="BG137" s="96">
        <f t="shared" si="11"/>
        <v>0</v>
      </c>
      <c r="BH137" s="96">
        <f t="shared" si="12"/>
        <v>0</v>
      </c>
      <c r="BI137" s="96">
        <f t="shared" si="13"/>
        <v>0</v>
      </c>
      <c r="BJ137" s="15" t="s">
        <v>108</v>
      </c>
      <c r="BK137" s="140">
        <f t="shared" si="14"/>
        <v>0</v>
      </c>
      <c r="BL137" s="15" t="s">
        <v>133</v>
      </c>
      <c r="BM137" s="15" t="s">
        <v>219</v>
      </c>
    </row>
    <row r="138" spans="2:65" s="1" customFormat="1" ht="16.5" customHeight="1" x14ac:dyDescent="0.3">
      <c r="B138" s="115"/>
      <c r="C138" s="133" t="s">
        <v>220</v>
      </c>
      <c r="D138" s="133" t="s">
        <v>129</v>
      </c>
      <c r="E138" s="134" t="s">
        <v>221</v>
      </c>
      <c r="F138" s="207" t="s">
        <v>222</v>
      </c>
      <c r="G138" s="207"/>
      <c r="H138" s="207"/>
      <c r="I138" s="207"/>
      <c r="J138" s="135" t="s">
        <v>147</v>
      </c>
      <c r="K138" s="136">
        <v>1</v>
      </c>
      <c r="L138" s="208">
        <v>0</v>
      </c>
      <c r="M138" s="208"/>
      <c r="N138" s="209">
        <f t="shared" si="5"/>
        <v>0</v>
      </c>
      <c r="O138" s="209"/>
      <c r="P138" s="209"/>
      <c r="Q138" s="209"/>
      <c r="R138" s="118"/>
      <c r="T138" s="137" t="s">
        <v>5</v>
      </c>
      <c r="U138" s="39" t="s">
        <v>39</v>
      </c>
      <c r="V138" s="31"/>
      <c r="W138" s="138">
        <f t="shared" si="6"/>
        <v>0</v>
      </c>
      <c r="X138" s="138">
        <v>0</v>
      </c>
      <c r="Y138" s="138">
        <f t="shared" si="7"/>
        <v>0</v>
      </c>
      <c r="Z138" s="138">
        <v>0</v>
      </c>
      <c r="AA138" s="139">
        <f t="shared" si="8"/>
        <v>0</v>
      </c>
      <c r="AR138" s="15" t="s">
        <v>133</v>
      </c>
      <c r="AT138" s="15" t="s">
        <v>129</v>
      </c>
      <c r="AU138" s="15" t="s">
        <v>72</v>
      </c>
      <c r="AY138" s="15" t="s">
        <v>134</v>
      </c>
      <c r="BE138" s="96">
        <f t="shared" si="9"/>
        <v>0</v>
      </c>
      <c r="BF138" s="96">
        <f t="shared" si="10"/>
        <v>0</v>
      </c>
      <c r="BG138" s="96">
        <f t="shared" si="11"/>
        <v>0</v>
      </c>
      <c r="BH138" s="96">
        <f t="shared" si="12"/>
        <v>0</v>
      </c>
      <c r="BI138" s="96">
        <f t="shared" si="13"/>
        <v>0</v>
      </c>
      <c r="BJ138" s="15" t="s">
        <v>108</v>
      </c>
      <c r="BK138" s="140">
        <f t="shared" si="14"/>
        <v>0</v>
      </c>
      <c r="BL138" s="15" t="s">
        <v>133</v>
      </c>
      <c r="BM138" s="15" t="s">
        <v>223</v>
      </c>
    </row>
    <row r="139" spans="2:65" s="1" customFormat="1" ht="16.5" customHeight="1" x14ac:dyDescent="0.3">
      <c r="B139" s="115"/>
      <c r="C139" s="133" t="s">
        <v>224</v>
      </c>
      <c r="D139" s="133" t="s">
        <v>129</v>
      </c>
      <c r="E139" s="134" t="s">
        <v>225</v>
      </c>
      <c r="F139" s="207" t="s">
        <v>226</v>
      </c>
      <c r="G139" s="207"/>
      <c r="H139" s="207"/>
      <c r="I139" s="207"/>
      <c r="J139" s="135" t="s">
        <v>147</v>
      </c>
      <c r="K139" s="136">
        <v>125</v>
      </c>
      <c r="L139" s="208">
        <v>0</v>
      </c>
      <c r="M139" s="208"/>
      <c r="N139" s="209">
        <f t="shared" si="5"/>
        <v>0</v>
      </c>
      <c r="O139" s="209"/>
      <c r="P139" s="209"/>
      <c r="Q139" s="209"/>
      <c r="R139" s="118"/>
      <c r="T139" s="137" t="s">
        <v>5</v>
      </c>
      <c r="U139" s="39" t="s">
        <v>39</v>
      </c>
      <c r="V139" s="31"/>
      <c r="W139" s="138">
        <f t="shared" si="6"/>
        <v>0</v>
      </c>
      <c r="X139" s="138">
        <v>0</v>
      </c>
      <c r="Y139" s="138">
        <f t="shared" si="7"/>
        <v>0</v>
      </c>
      <c r="Z139" s="138">
        <v>0</v>
      </c>
      <c r="AA139" s="139">
        <f t="shared" si="8"/>
        <v>0</v>
      </c>
      <c r="AR139" s="15" t="s">
        <v>133</v>
      </c>
      <c r="AT139" s="15" t="s">
        <v>129</v>
      </c>
      <c r="AU139" s="15" t="s">
        <v>72</v>
      </c>
      <c r="AY139" s="15" t="s">
        <v>134</v>
      </c>
      <c r="BE139" s="96">
        <f t="shared" si="9"/>
        <v>0</v>
      </c>
      <c r="BF139" s="96">
        <f t="shared" si="10"/>
        <v>0</v>
      </c>
      <c r="BG139" s="96">
        <f t="shared" si="11"/>
        <v>0</v>
      </c>
      <c r="BH139" s="96">
        <f t="shared" si="12"/>
        <v>0</v>
      </c>
      <c r="BI139" s="96">
        <f t="shared" si="13"/>
        <v>0</v>
      </c>
      <c r="BJ139" s="15" t="s">
        <v>108</v>
      </c>
      <c r="BK139" s="140">
        <f t="shared" si="14"/>
        <v>0</v>
      </c>
      <c r="BL139" s="15" t="s">
        <v>133</v>
      </c>
      <c r="BM139" s="15" t="s">
        <v>227</v>
      </c>
    </row>
    <row r="140" spans="2:65" s="1" customFormat="1" ht="25.5" customHeight="1" x14ac:dyDescent="0.3">
      <c r="B140" s="115"/>
      <c r="C140" s="133" t="s">
        <v>228</v>
      </c>
      <c r="D140" s="133" t="s">
        <v>129</v>
      </c>
      <c r="E140" s="134" t="s">
        <v>229</v>
      </c>
      <c r="F140" s="207" t="s">
        <v>230</v>
      </c>
      <c r="G140" s="207"/>
      <c r="H140" s="207"/>
      <c r="I140" s="207"/>
      <c r="J140" s="135" t="s">
        <v>147</v>
      </c>
      <c r="K140" s="136">
        <v>20</v>
      </c>
      <c r="L140" s="208">
        <v>0</v>
      </c>
      <c r="M140" s="208"/>
      <c r="N140" s="209">
        <f t="shared" si="5"/>
        <v>0</v>
      </c>
      <c r="O140" s="209"/>
      <c r="P140" s="209"/>
      <c r="Q140" s="209"/>
      <c r="R140" s="118"/>
      <c r="T140" s="137" t="s">
        <v>5</v>
      </c>
      <c r="U140" s="39" t="s">
        <v>39</v>
      </c>
      <c r="V140" s="31"/>
      <c r="W140" s="138">
        <f t="shared" si="6"/>
        <v>0</v>
      </c>
      <c r="X140" s="138">
        <v>0</v>
      </c>
      <c r="Y140" s="138">
        <f t="shared" si="7"/>
        <v>0</v>
      </c>
      <c r="Z140" s="138">
        <v>0</v>
      </c>
      <c r="AA140" s="139">
        <f t="shared" si="8"/>
        <v>0</v>
      </c>
      <c r="AR140" s="15" t="s">
        <v>133</v>
      </c>
      <c r="AT140" s="15" t="s">
        <v>129</v>
      </c>
      <c r="AU140" s="15" t="s">
        <v>72</v>
      </c>
      <c r="AY140" s="15" t="s">
        <v>134</v>
      </c>
      <c r="BE140" s="96">
        <f t="shared" si="9"/>
        <v>0</v>
      </c>
      <c r="BF140" s="96">
        <f t="shared" si="10"/>
        <v>0</v>
      </c>
      <c r="BG140" s="96">
        <f t="shared" si="11"/>
        <v>0</v>
      </c>
      <c r="BH140" s="96">
        <f t="shared" si="12"/>
        <v>0</v>
      </c>
      <c r="BI140" s="96">
        <f t="shared" si="13"/>
        <v>0</v>
      </c>
      <c r="BJ140" s="15" t="s">
        <v>108</v>
      </c>
      <c r="BK140" s="140">
        <f t="shared" si="14"/>
        <v>0</v>
      </c>
      <c r="BL140" s="15" t="s">
        <v>133</v>
      </c>
      <c r="BM140" s="15" t="s">
        <v>231</v>
      </c>
    </row>
    <row r="141" spans="2:65" s="1" customFormat="1" ht="25.5" customHeight="1" x14ac:dyDescent="0.3">
      <c r="B141" s="115"/>
      <c r="C141" s="133" t="s">
        <v>232</v>
      </c>
      <c r="D141" s="133" t="s">
        <v>129</v>
      </c>
      <c r="E141" s="134" t="s">
        <v>233</v>
      </c>
      <c r="F141" s="207" t="s">
        <v>234</v>
      </c>
      <c r="G141" s="207"/>
      <c r="H141" s="207"/>
      <c r="I141" s="207"/>
      <c r="J141" s="135" t="s">
        <v>147</v>
      </c>
      <c r="K141" s="136">
        <v>1</v>
      </c>
      <c r="L141" s="208">
        <v>0</v>
      </c>
      <c r="M141" s="208"/>
      <c r="N141" s="209">
        <f t="shared" si="5"/>
        <v>0</v>
      </c>
      <c r="O141" s="209"/>
      <c r="P141" s="209"/>
      <c r="Q141" s="209"/>
      <c r="R141" s="118"/>
      <c r="T141" s="137" t="s">
        <v>5</v>
      </c>
      <c r="U141" s="39" t="s">
        <v>39</v>
      </c>
      <c r="V141" s="31"/>
      <c r="W141" s="138">
        <f t="shared" si="6"/>
        <v>0</v>
      </c>
      <c r="X141" s="138">
        <v>0</v>
      </c>
      <c r="Y141" s="138">
        <f t="shared" si="7"/>
        <v>0</v>
      </c>
      <c r="Z141" s="138">
        <v>0</v>
      </c>
      <c r="AA141" s="139">
        <f t="shared" si="8"/>
        <v>0</v>
      </c>
      <c r="AR141" s="15" t="s">
        <v>133</v>
      </c>
      <c r="AT141" s="15" t="s">
        <v>129</v>
      </c>
      <c r="AU141" s="15" t="s">
        <v>72</v>
      </c>
      <c r="AY141" s="15" t="s">
        <v>134</v>
      </c>
      <c r="BE141" s="96">
        <f t="shared" si="9"/>
        <v>0</v>
      </c>
      <c r="BF141" s="96">
        <f t="shared" si="10"/>
        <v>0</v>
      </c>
      <c r="BG141" s="96">
        <f t="shared" si="11"/>
        <v>0</v>
      </c>
      <c r="BH141" s="96">
        <f t="shared" si="12"/>
        <v>0</v>
      </c>
      <c r="BI141" s="96">
        <f t="shared" si="13"/>
        <v>0</v>
      </c>
      <c r="BJ141" s="15" t="s">
        <v>108</v>
      </c>
      <c r="BK141" s="140">
        <f t="shared" si="14"/>
        <v>0</v>
      </c>
      <c r="BL141" s="15" t="s">
        <v>133</v>
      </c>
      <c r="BM141" s="15" t="s">
        <v>235</v>
      </c>
    </row>
    <row r="142" spans="2:65" s="1" customFormat="1" ht="25.5" customHeight="1" x14ac:dyDescent="0.3">
      <c r="B142" s="115"/>
      <c r="C142" s="133" t="s">
        <v>236</v>
      </c>
      <c r="D142" s="133" t="s">
        <v>129</v>
      </c>
      <c r="E142" s="134" t="s">
        <v>237</v>
      </c>
      <c r="F142" s="207" t="s">
        <v>238</v>
      </c>
      <c r="G142" s="207"/>
      <c r="H142" s="207"/>
      <c r="I142" s="207"/>
      <c r="J142" s="135" t="s">
        <v>132</v>
      </c>
      <c r="K142" s="136">
        <v>180</v>
      </c>
      <c r="L142" s="208">
        <v>0</v>
      </c>
      <c r="M142" s="208"/>
      <c r="N142" s="209">
        <f t="shared" si="5"/>
        <v>0</v>
      </c>
      <c r="O142" s="209"/>
      <c r="P142" s="209"/>
      <c r="Q142" s="209"/>
      <c r="R142" s="118"/>
      <c r="T142" s="137" t="s">
        <v>5</v>
      </c>
      <c r="U142" s="39" t="s">
        <v>39</v>
      </c>
      <c r="V142" s="31"/>
      <c r="W142" s="138">
        <f t="shared" si="6"/>
        <v>0</v>
      </c>
      <c r="X142" s="138">
        <v>0</v>
      </c>
      <c r="Y142" s="138">
        <f t="shared" si="7"/>
        <v>0</v>
      </c>
      <c r="Z142" s="138">
        <v>0</v>
      </c>
      <c r="AA142" s="139">
        <f t="shared" si="8"/>
        <v>0</v>
      </c>
      <c r="AR142" s="15" t="s">
        <v>133</v>
      </c>
      <c r="AT142" s="15" t="s">
        <v>129</v>
      </c>
      <c r="AU142" s="15" t="s">
        <v>72</v>
      </c>
      <c r="AY142" s="15" t="s">
        <v>134</v>
      </c>
      <c r="BE142" s="96">
        <f t="shared" si="9"/>
        <v>0</v>
      </c>
      <c r="BF142" s="96">
        <f t="shared" si="10"/>
        <v>0</v>
      </c>
      <c r="BG142" s="96">
        <f t="shared" si="11"/>
        <v>0</v>
      </c>
      <c r="BH142" s="96">
        <f t="shared" si="12"/>
        <v>0</v>
      </c>
      <c r="BI142" s="96">
        <f t="shared" si="13"/>
        <v>0</v>
      </c>
      <c r="BJ142" s="15" t="s">
        <v>108</v>
      </c>
      <c r="BK142" s="140">
        <f t="shared" si="14"/>
        <v>0</v>
      </c>
      <c r="BL142" s="15" t="s">
        <v>133</v>
      </c>
      <c r="BM142" s="15" t="s">
        <v>239</v>
      </c>
    </row>
    <row r="143" spans="2:65" s="1" customFormat="1" ht="25.5" customHeight="1" x14ac:dyDescent="0.3">
      <c r="B143" s="115"/>
      <c r="C143" s="133" t="s">
        <v>240</v>
      </c>
      <c r="D143" s="133" t="s">
        <v>129</v>
      </c>
      <c r="E143" s="134" t="s">
        <v>241</v>
      </c>
      <c r="F143" s="207" t="s">
        <v>242</v>
      </c>
      <c r="G143" s="207"/>
      <c r="H143" s="207"/>
      <c r="I143" s="207"/>
      <c r="J143" s="135" t="s">
        <v>132</v>
      </c>
      <c r="K143" s="136">
        <v>10</v>
      </c>
      <c r="L143" s="208">
        <v>0</v>
      </c>
      <c r="M143" s="208"/>
      <c r="N143" s="209">
        <f t="shared" si="5"/>
        <v>0</v>
      </c>
      <c r="O143" s="209"/>
      <c r="P143" s="209"/>
      <c r="Q143" s="209"/>
      <c r="R143" s="118"/>
      <c r="T143" s="137" t="s">
        <v>5</v>
      </c>
      <c r="U143" s="39" t="s">
        <v>39</v>
      </c>
      <c r="V143" s="31"/>
      <c r="W143" s="138">
        <f t="shared" si="6"/>
        <v>0</v>
      </c>
      <c r="X143" s="138">
        <v>0</v>
      </c>
      <c r="Y143" s="138">
        <f t="shared" si="7"/>
        <v>0</v>
      </c>
      <c r="Z143" s="138">
        <v>0</v>
      </c>
      <c r="AA143" s="139">
        <f t="shared" si="8"/>
        <v>0</v>
      </c>
      <c r="AR143" s="15" t="s">
        <v>133</v>
      </c>
      <c r="AT143" s="15" t="s">
        <v>129</v>
      </c>
      <c r="AU143" s="15" t="s">
        <v>72</v>
      </c>
      <c r="AY143" s="15" t="s">
        <v>134</v>
      </c>
      <c r="BE143" s="96">
        <f t="shared" si="9"/>
        <v>0</v>
      </c>
      <c r="BF143" s="96">
        <f t="shared" si="10"/>
        <v>0</v>
      </c>
      <c r="BG143" s="96">
        <f t="shared" si="11"/>
        <v>0</v>
      </c>
      <c r="BH143" s="96">
        <f t="shared" si="12"/>
        <v>0</v>
      </c>
      <c r="BI143" s="96">
        <f t="shared" si="13"/>
        <v>0</v>
      </c>
      <c r="BJ143" s="15" t="s">
        <v>108</v>
      </c>
      <c r="BK143" s="140">
        <f t="shared" si="14"/>
        <v>0</v>
      </c>
      <c r="BL143" s="15" t="s">
        <v>133</v>
      </c>
      <c r="BM143" s="15" t="s">
        <v>243</v>
      </c>
    </row>
    <row r="144" spans="2:65" s="1" customFormat="1" ht="25.5" customHeight="1" x14ac:dyDescent="0.3">
      <c r="B144" s="115"/>
      <c r="C144" s="133" t="s">
        <v>244</v>
      </c>
      <c r="D144" s="133" t="s">
        <v>129</v>
      </c>
      <c r="E144" s="134" t="s">
        <v>245</v>
      </c>
      <c r="F144" s="207" t="s">
        <v>246</v>
      </c>
      <c r="G144" s="207"/>
      <c r="H144" s="207"/>
      <c r="I144" s="207"/>
      <c r="J144" s="135" t="s">
        <v>132</v>
      </c>
      <c r="K144" s="136">
        <v>100</v>
      </c>
      <c r="L144" s="208">
        <v>0</v>
      </c>
      <c r="M144" s="208"/>
      <c r="N144" s="209">
        <f t="shared" si="5"/>
        <v>0</v>
      </c>
      <c r="O144" s="209"/>
      <c r="P144" s="209"/>
      <c r="Q144" s="209"/>
      <c r="R144" s="118"/>
      <c r="T144" s="137" t="s">
        <v>5</v>
      </c>
      <c r="U144" s="39" t="s">
        <v>39</v>
      </c>
      <c r="V144" s="31"/>
      <c r="W144" s="138">
        <f t="shared" si="6"/>
        <v>0</v>
      </c>
      <c r="X144" s="138">
        <v>0</v>
      </c>
      <c r="Y144" s="138">
        <f t="shared" si="7"/>
        <v>0</v>
      </c>
      <c r="Z144" s="138">
        <v>0</v>
      </c>
      <c r="AA144" s="139">
        <f t="shared" si="8"/>
        <v>0</v>
      </c>
      <c r="AR144" s="15" t="s">
        <v>133</v>
      </c>
      <c r="AT144" s="15" t="s">
        <v>129</v>
      </c>
      <c r="AU144" s="15" t="s">
        <v>72</v>
      </c>
      <c r="AY144" s="15" t="s">
        <v>134</v>
      </c>
      <c r="BE144" s="96">
        <f t="shared" si="9"/>
        <v>0</v>
      </c>
      <c r="BF144" s="96">
        <f t="shared" si="10"/>
        <v>0</v>
      </c>
      <c r="BG144" s="96">
        <f t="shared" si="11"/>
        <v>0</v>
      </c>
      <c r="BH144" s="96">
        <f t="shared" si="12"/>
        <v>0</v>
      </c>
      <c r="BI144" s="96">
        <f t="shared" si="13"/>
        <v>0</v>
      </c>
      <c r="BJ144" s="15" t="s">
        <v>108</v>
      </c>
      <c r="BK144" s="140">
        <f t="shared" si="14"/>
        <v>0</v>
      </c>
      <c r="BL144" s="15" t="s">
        <v>133</v>
      </c>
      <c r="BM144" s="15" t="s">
        <v>247</v>
      </c>
    </row>
    <row r="145" spans="2:65" s="1" customFormat="1" ht="25.5" customHeight="1" x14ac:dyDescent="0.3">
      <c r="B145" s="115"/>
      <c r="C145" s="133" t="s">
        <v>248</v>
      </c>
      <c r="D145" s="133" t="s">
        <v>129</v>
      </c>
      <c r="E145" s="134" t="s">
        <v>249</v>
      </c>
      <c r="F145" s="207" t="s">
        <v>250</v>
      </c>
      <c r="G145" s="207"/>
      <c r="H145" s="207"/>
      <c r="I145" s="207"/>
      <c r="J145" s="135" t="s">
        <v>132</v>
      </c>
      <c r="K145" s="136">
        <v>20</v>
      </c>
      <c r="L145" s="208">
        <v>0</v>
      </c>
      <c r="M145" s="208"/>
      <c r="N145" s="209">
        <f t="shared" si="5"/>
        <v>0</v>
      </c>
      <c r="O145" s="209"/>
      <c r="P145" s="209"/>
      <c r="Q145" s="209"/>
      <c r="R145" s="118"/>
      <c r="T145" s="137" t="s">
        <v>5</v>
      </c>
      <c r="U145" s="39" t="s">
        <v>39</v>
      </c>
      <c r="V145" s="31"/>
      <c r="W145" s="138">
        <f t="shared" si="6"/>
        <v>0</v>
      </c>
      <c r="X145" s="138">
        <v>0</v>
      </c>
      <c r="Y145" s="138">
        <f t="shared" si="7"/>
        <v>0</v>
      </c>
      <c r="Z145" s="138">
        <v>0</v>
      </c>
      <c r="AA145" s="139">
        <f t="shared" si="8"/>
        <v>0</v>
      </c>
      <c r="AR145" s="15" t="s">
        <v>133</v>
      </c>
      <c r="AT145" s="15" t="s">
        <v>129</v>
      </c>
      <c r="AU145" s="15" t="s">
        <v>72</v>
      </c>
      <c r="AY145" s="15" t="s">
        <v>134</v>
      </c>
      <c r="BE145" s="96">
        <f t="shared" si="9"/>
        <v>0</v>
      </c>
      <c r="BF145" s="96">
        <f t="shared" si="10"/>
        <v>0</v>
      </c>
      <c r="BG145" s="96">
        <f t="shared" si="11"/>
        <v>0</v>
      </c>
      <c r="BH145" s="96">
        <f t="shared" si="12"/>
        <v>0</v>
      </c>
      <c r="BI145" s="96">
        <f t="shared" si="13"/>
        <v>0</v>
      </c>
      <c r="BJ145" s="15" t="s">
        <v>108</v>
      </c>
      <c r="BK145" s="140">
        <f t="shared" si="14"/>
        <v>0</v>
      </c>
      <c r="BL145" s="15" t="s">
        <v>133</v>
      </c>
      <c r="BM145" s="15" t="s">
        <v>251</v>
      </c>
    </row>
    <row r="146" spans="2:65" s="1" customFormat="1" ht="25.5" customHeight="1" x14ac:dyDescent="0.3">
      <c r="B146" s="115"/>
      <c r="C146" s="133" t="s">
        <v>252</v>
      </c>
      <c r="D146" s="133" t="s">
        <v>129</v>
      </c>
      <c r="E146" s="134" t="s">
        <v>253</v>
      </c>
      <c r="F146" s="207" t="s">
        <v>254</v>
      </c>
      <c r="G146" s="207"/>
      <c r="H146" s="207"/>
      <c r="I146" s="207"/>
      <c r="J146" s="135" t="s">
        <v>132</v>
      </c>
      <c r="K146" s="136">
        <v>95</v>
      </c>
      <c r="L146" s="208">
        <v>0</v>
      </c>
      <c r="M146" s="208"/>
      <c r="N146" s="209">
        <f t="shared" si="5"/>
        <v>0</v>
      </c>
      <c r="O146" s="209"/>
      <c r="P146" s="209"/>
      <c r="Q146" s="209"/>
      <c r="R146" s="118"/>
      <c r="T146" s="137" t="s">
        <v>5</v>
      </c>
      <c r="U146" s="39" t="s">
        <v>39</v>
      </c>
      <c r="V146" s="31"/>
      <c r="W146" s="138">
        <f t="shared" si="6"/>
        <v>0</v>
      </c>
      <c r="X146" s="138">
        <v>0</v>
      </c>
      <c r="Y146" s="138">
        <f t="shared" si="7"/>
        <v>0</v>
      </c>
      <c r="Z146" s="138">
        <v>0</v>
      </c>
      <c r="AA146" s="139">
        <f t="shared" si="8"/>
        <v>0</v>
      </c>
      <c r="AR146" s="15" t="s">
        <v>133</v>
      </c>
      <c r="AT146" s="15" t="s">
        <v>129</v>
      </c>
      <c r="AU146" s="15" t="s">
        <v>72</v>
      </c>
      <c r="AY146" s="15" t="s">
        <v>134</v>
      </c>
      <c r="BE146" s="96">
        <f t="shared" si="9"/>
        <v>0</v>
      </c>
      <c r="BF146" s="96">
        <f t="shared" si="10"/>
        <v>0</v>
      </c>
      <c r="BG146" s="96">
        <f t="shared" si="11"/>
        <v>0</v>
      </c>
      <c r="BH146" s="96">
        <f t="shared" si="12"/>
        <v>0</v>
      </c>
      <c r="BI146" s="96">
        <f t="shared" si="13"/>
        <v>0</v>
      </c>
      <c r="BJ146" s="15" t="s">
        <v>108</v>
      </c>
      <c r="BK146" s="140">
        <f t="shared" si="14"/>
        <v>0</v>
      </c>
      <c r="BL146" s="15" t="s">
        <v>133</v>
      </c>
      <c r="BM146" s="15" t="s">
        <v>255</v>
      </c>
    </row>
    <row r="147" spans="2:65" s="1" customFormat="1" ht="25.5" customHeight="1" x14ac:dyDescent="0.3">
      <c r="B147" s="115"/>
      <c r="C147" s="133" t="s">
        <v>256</v>
      </c>
      <c r="D147" s="133" t="s">
        <v>129</v>
      </c>
      <c r="E147" s="134" t="s">
        <v>257</v>
      </c>
      <c r="F147" s="207" t="s">
        <v>258</v>
      </c>
      <c r="G147" s="207"/>
      <c r="H147" s="207"/>
      <c r="I147" s="207"/>
      <c r="J147" s="135" t="s">
        <v>132</v>
      </c>
      <c r="K147" s="136">
        <v>65</v>
      </c>
      <c r="L147" s="208">
        <v>0</v>
      </c>
      <c r="M147" s="208"/>
      <c r="N147" s="209">
        <f t="shared" si="5"/>
        <v>0</v>
      </c>
      <c r="O147" s="209"/>
      <c r="P147" s="209"/>
      <c r="Q147" s="209"/>
      <c r="R147" s="118"/>
      <c r="T147" s="137" t="s">
        <v>5</v>
      </c>
      <c r="U147" s="39" t="s">
        <v>39</v>
      </c>
      <c r="V147" s="31"/>
      <c r="W147" s="138">
        <f t="shared" si="6"/>
        <v>0</v>
      </c>
      <c r="X147" s="138">
        <v>0</v>
      </c>
      <c r="Y147" s="138">
        <f t="shared" si="7"/>
        <v>0</v>
      </c>
      <c r="Z147" s="138">
        <v>0</v>
      </c>
      <c r="AA147" s="139">
        <f t="shared" si="8"/>
        <v>0</v>
      </c>
      <c r="AR147" s="15" t="s">
        <v>133</v>
      </c>
      <c r="AT147" s="15" t="s">
        <v>129</v>
      </c>
      <c r="AU147" s="15" t="s">
        <v>72</v>
      </c>
      <c r="AY147" s="15" t="s">
        <v>134</v>
      </c>
      <c r="BE147" s="96">
        <f t="shared" si="9"/>
        <v>0</v>
      </c>
      <c r="BF147" s="96">
        <f t="shared" si="10"/>
        <v>0</v>
      </c>
      <c r="BG147" s="96">
        <f t="shared" si="11"/>
        <v>0</v>
      </c>
      <c r="BH147" s="96">
        <f t="shared" si="12"/>
        <v>0</v>
      </c>
      <c r="BI147" s="96">
        <f t="shared" si="13"/>
        <v>0</v>
      </c>
      <c r="BJ147" s="15" t="s">
        <v>108</v>
      </c>
      <c r="BK147" s="140">
        <f t="shared" si="14"/>
        <v>0</v>
      </c>
      <c r="BL147" s="15" t="s">
        <v>133</v>
      </c>
      <c r="BM147" s="15" t="s">
        <v>259</v>
      </c>
    </row>
    <row r="148" spans="2:65" s="1" customFormat="1" ht="25.5" customHeight="1" x14ac:dyDescent="0.3">
      <c r="B148" s="115"/>
      <c r="C148" s="133" t="s">
        <v>260</v>
      </c>
      <c r="D148" s="133" t="s">
        <v>129</v>
      </c>
      <c r="E148" s="134" t="s">
        <v>261</v>
      </c>
      <c r="F148" s="207" t="s">
        <v>258</v>
      </c>
      <c r="G148" s="207"/>
      <c r="H148" s="207"/>
      <c r="I148" s="207"/>
      <c r="J148" s="135" t="s">
        <v>132</v>
      </c>
      <c r="K148" s="136">
        <v>1400</v>
      </c>
      <c r="L148" s="208">
        <v>0</v>
      </c>
      <c r="M148" s="208"/>
      <c r="N148" s="209">
        <f t="shared" ref="N148:N179" si="15">ROUND(L148*K148,3)</f>
        <v>0</v>
      </c>
      <c r="O148" s="209"/>
      <c r="P148" s="209"/>
      <c r="Q148" s="209"/>
      <c r="R148" s="118"/>
      <c r="T148" s="137" t="s">
        <v>5</v>
      </c>
      <c r="U148" s="39" t="s">
        <v>39</v>
      </c>
      <c r="V148" s="31"/>
      <c r="W148" s="138">
        <f t="shared" ref="W148:W179" si="16">V148*K148</f>
        <v>0</v>
      </c>
      <c r="X148" s="138">
        <v>0</v>
      </c>
      <c r="Y148" s="138">
        <f t="shared" ref="Y148:Y179" si="17">X148*K148</f>
        <v>0</v>
      </c>
      <c r="Z148" s="138">
        <v>0</v>
      </c>
      <c r="AA148" s="139">
        <f t="shared" ref="AA148:AA179" si="18">Z148*K148</f>
        <v>0</v>
      </c>
      <c r="AR148" s="15" t="s">
        <v>133</v>
      </c>
      <c r="AT148" s="15" t="s">
        <v>129</v>
      </c>
      <c r="AU148" s="15" t="s">
        <v>72</v>
      </c>
      <c r="AY148" s="15" t="s">
        <v>134</v>
      </c>
      <c r="BE148" s="96">
        <f t="shared" ref="BE148:BE179" si="19">IF(U148="základná",N148,0)</f>
        <v>0</v>
      </c>
      <c r="BF148" s="96">
        <f t="shared" ref="BF148:BF179" si="20">IF(U148="znížená",N148,0)</f>
        <v>0</v>
      </c>
      <c r="BG148" s="96">
        <f t="shared" ref="BG148:BG179" si="21">IF(U148="zákl. prenesená",N148,0)</f>
        <v>0</v>
      </c>
      <c r="BH148" s="96">
        <f t="shared" ref="BH148:BH179" si="22">IF(U148="zníž. prenesená",N148,0)</f>
        <v>0</v>
      </c>
      <c r="BI148" s="96">
        <f t="shared" ref="BI148:BI179" si="23">IF(U148="nulová",N148,0)</f>
        <v>0</v>
      </c>
      <c r="BJ148" s="15" t="s">
        <v>108</v>
      </c>
      <c r="BK148" s="140">
        <f t="shared" ref="BK148:BK179" si="24">ROUND(L148*K148,3)</f>
        <v>0</v>
      </c>
      <c r="BL148" s="15" t="s">
        <v>133</v>
      </c>
      <c r="BM148" s="15" t="s">
        <v>262</v>
      </c>
    </row>
    <row r="149" spans="2:65" s="1" customFormat="1" ht="25.5" customHeight="1" x14ac:dyDescent="0.3">
      <c r="B149" s="115"/>
      <c r="C149" s="133" t="s">
        <v>263</v>
      </c>
      <c r="D149" s="133" t="s">
        <v>129</v>
      </c>
      <c r="E149" s="134" t="s">
        <v>264</v>
      </c>
      <c r="F149" s="207" t="s">
        <v>265</v>
      </c>
      <c r="G149" s="207"/>
      <c r="H149" s="207"/>
      <c r="I149" s="207"/>
      <c r="J149" s="135" t="s">
        <v>132</v>
      </c>
      <c r="K149" s="136">
        <v>800</v>
      </c>
      <c r="L149" s="208">
        <v>0</v>
      </c>
      <c r="M149" s="208"/>
      <c r="N149" s="209">
        <f t="shared" si="15"/>
        <v>0</v>
      </c>
      <c r="O149" s="209"/>
      <c r="P149" s="209"/>
      <c r="Q149" s="209"/>
      <c r="R149" s="118"/>
      <c r="T149" s="137" t="s">
        <v>5</v>
      </c>
      <c r="U149" s="39" t="s">
        <v>39</v>
      </c>
      <c r="V149" s="31"/>
      <c r="W149" s="138">
        <f t="shared" si="16"/>
        <v>0</v>
      </c>
      <c r="X149" s="138">
        <v>0</v>
      </c>
      <c r="Y149" s="138">
        <f t="shared" si="17"/>
        <v>0</v>
      </c>
      <c r="Z149" s="138">
        <v>0</v>
      </c>
      <c r="AA149" s="139">
        <f t="shared" si="18"/>
        <v>0</v>
      </c>
      <c r="AR149" s="15" t="s">
        <v>133</v>
      </c>
      <c r="AT149" s="15" t="s">
        <v>129</v>
      </c>
      <c r="AU149" s="15" t="s">
        <v>72</v>
      </c>
      <c r="AY149" s="15" t="s">
        <v>134</v>
      </c>
      <c r="BE149" s="96">
        <f t="shared" si="19"/>
        <v>0</v>
      </c>
      <c r="BF149" s="96">
        <f t="shared" si="20"/>
        <v>0</v>
      </c>
      <c r="BG149" s="96">
        <f t="shared" si="21"/>
        <v>0</v>
      </c>
      <c r="BH149" s="96">
        <f t="shared" si="22"/>
        <v>0</v>
      </c>
      <c r="BI149" s="96">
        <f t="shared" si="23"/>
        <v>0</v>
      </c>
      <c r="BJ149" s="15" t="s">
        <v>108</v>
      </c>
      <c r="BK149" s="140">
        <f t="shared" si="24"/>
        <v>0</v>
      </c>
      <c r="BL149" s="15" t="s">
        <v>133</v>
      </c>
      <c r="BM149" s="15" t="s">
        <v>266</v>
      </c>
    </row>
    <row r="150" spans="2:65" s="1" customFormat="1" ht="25.5" customHeight="1" x14ac:dyDescent="0.3">
      <c r="B150" s="115"/>
      <c r="C150" s="133" t="s">
        <v>267</v>
      </c>
      <c r="D150" s="133" t="s">
        <v>129</v>
      </c>
      <c r="E150" s="134" t="s">
        <v>268</v>
      </c>
      <c r="F150" s="207" t="s">
        <v>269</v>
      </c>
      <c r="G150" s="207"/>
      <c r="H150" s="207"/>
      <c r="I150" s="207"/>
      <c r="J150" s="135" t="s">
        <v>132</v>
      </c>
      <c r="K150" s="136">
        <v>20</v>
      </c>
      <c r="L150" s="208">
        <v>0</v>
      </c>
      <c r="M150" s="208"/>
      <c r="N150" s="209">
        <f t="shared" si="15"/>
        <v>0</v>
      </c>
      <c r="O150" s="209"/>
      <c r="P150" s="209"/>
      <c r="Q150" s="209"/>
      <c r="R150" s="118"/>
      <c r="T150" s="137" t="s">
        <v>5</v>
      </c>
      <c r="U150" s="39" t="s">
        <v>39</v>
      </c>
      <c r="V150" s="31"/>
      <c r="W150" s="138">
        <f t="shared" si="16"/>
        <v>0</v>
      </c>
      <c r="X150" s="138">
        <v>0</v>
      </c>
      <c r="Y150" s="138">
        <f t="shared" si="17"/>
        <v>0</v>
      </c>
      <c r="Z150" s="138">
        <v>0</v>
      </c>
      <c r="AA150" s="139">
        <f t="shared" si="18"/>
        <v>0</v>
      </c>
      <c r="AR150" s="15" t="s">
        <v>133</v>
      </c>
      <c r="AT150" s="15" t="s">
        <v>129</v>
      </c>
      <c r="AU150" s="15" t="s">
        <v>72</v>
      </c>
      <c r="AY150" s="15" t="s">
        <v>134</v>
      </c>
      <c r="BE150" s="96">
        <f t="shared" si="19"/>
        <v>0</v>
      </c>
      <c r="BF150" s="96">
        <f t="shared" si="20"/>
        <v>0</v>
      </c>
      <c r="BG150" s="96">
        <f t="shared" si="21"/>
        <v>0</v>
      </c>
      <c r="BH150" s="96">
        <f t="shared" si="22"/>
        <v>0</v>
      </c>
      <c r="BI150" s="96">
        <f t="shared" si="23"/>
        <v>0</v>
      </c>
      <c r="BJ150" s="15" t="s">
        <v>108</v>
      </c>
      <c r="BK150" s="140">
        <f t="shared" si="24"/>
        <v>0</v>
      </c>
      <c r="BL150" s="15" t="s">
        <v>133</v>
      </c>
      <c r="BM150" s="15" t="s">
        <v>270</v>
      </c>
    </row>
    <row r="151" spans="2:65" s="1" customFormat="1" ht="25.5" customHeight="1" x14ac:dyDescent="0.3">
      <c r="B151" s="115"/>
      <c r="C151" s="133" t="s">
        <v>271</v>
      </c>
      <c r="D151" s="133" t="s">
        <v>129</v>
      </c>
      <c r="E151" s="134" t="s">
        <v>272</v>
      </c>
      <c r="F151" s="207" t="s">
        <v>273</v>
      </c>
      <c r="G151" s="207"/>
      <c r="H151" s="207"/>
      <c r="I151" s="207"/>
      <c r="J151" s="135" t="s">
        <v>132</v>
      </c>
      <c r="K151" s="136">
        <v>15</v>
      </c>
      <c r="L151" s="208">
        <v>0</v>
      </c>
      <c r="M151" s="208"/>
      <c r="N151" s="209">
        <f t="shared" si="15"/>
        <v>0</v>
      </c>
      <c r="O151" s="209"/>
      <c r="P151" s="209"/>
      <c r="Q151" s="209"/>
      <c r="R151" s="118"/>
      <c r="T151" s="137" t="s">
        <v>5</v>
      </c>
      <c r="U151" s="39" t="s">
        <v>39</v>
      </c>
      <c r="V151" s="31"/>
      <c r="W151" s="138">
        <f t="shared" si="16"/>
        <v>0</v>
      </c>
      <c r="X151" s="138">
        <v>0</v>
      </c>
      <c r="Y151" s="138">
        <f t="shared" si="17"/>
        <v>0</v>
      </c>
      <c r="Z151" s="138">
        <v>0</v>
      </c>
      <c r="AA151" s="139">
        <f t="shared" si="18"/>
        <v>0</v>
      </c>
      <c r="AR151" s="15" t="s">
        <v>133</v>
      </c>
      <c r="AT151" s="15" t="s">
        <v>129</v>
      </c>
      <c r="AU151" s="15" t="s">
        <v>72</v>
      </c>
      <c r="AY151" s="15" t="s">
        <v>134</v>
      </c>
      <c r="BE151" s="96">
        <f t="shared" si="19"/>
        <v>0</v>
      </c>
      <c r="BF151" s="96">
        <f t="shared" si="20"/>
        <v>0</v>
      </c>
      <c r="BG151" s="96">
        <f t="shared" si="21"/>
        <v>0</v>
      </c>
      <c r="BH151" s="96">
        <f t="shared" si="22"/>
        <v>0</v>
      </c>
      <c r="BI151" s="96">
        <f t="shared" si="23"/>
        <v>0</v>
      </c>
      <c r="BJ151" s="15" t="s">
        <v>108</v>
      </c>
      <c r="BK151" s="140">
        <f t="shared" si="24"/>
        <v>0</v>
      </c>
      <c r="BL151" s="15" t="s">
        <v>133</v>
      </c>
      <c r="BM151" s="15" t="s">
        <v>274</v>
      </c>
    </row>
    <row r="152" spans="2:65" s="1" customFormat="1" ht="25.5" customHeight="1" x14ac:dyDescent="0.3">
      <c r="B152" s="115"/>
      <c r="C152" s="133" t="s">
        <v>275</v>
      </c>
      <c r="D152" s="133" t="s">
        <v>129</v>
      </c>
      <c r="E152" s="134" t="s">
        <v>276</v>
      </c>
      <c r="F152" s="207" t="s">
        <v>277</v>
      </c>
      <c r="G152" s="207"/>
      <c r="H152" s="207"/>
      <c r="I152" s="207"/>
      <c r="J152" s="135" t="s">
        <v>132</v>
      </c>
      <c r="K152" s="136">
        <v>20</v>
      </c>
      <c r="L152" s="208">
        <v>0</v>
      </c>
      <c r="M152" s="208"/>
      <c r="N152" s="209">
        <f t="shared" si="15"/>
        <v>0</v>
      </c>
      <c r="O152" s="209"/>
      <c r="P152" s="209"/>
      <c r="Q152" s="209"/>
      <c r="R152" s="118"/>
      <c r="T152" s="137" t="s">
        <v>5</v>
      </c>
      <c r="U152" s="39" t="s">
        <v>39</v>
      </c>
      <c r="V152" s="31"/>
      <c r="W152" s="138">
        <f t="shared" si="16"/>
        <v>0</v>
      </c>
      <c r="X152" s="138">
        <v>0</v>
      </c>
      <c r="Y152" s="138">
        <f t="shared" si="17"/>
        <v>0</v>
      </c>
      <c r="Z152" s="138">
        <v>0</v>
      </c>
      <c r="AA152" s="139">
        <f t="shared" si="18"/>
        <v>0</v>
      </c>
      <c r="AR152" s="15" t="s">
        <v>133</v>
      </c>
      <c r="AT152" s="15" t="s">
        <v>129</v>
      </c>
      <c r="AU152" s="15" t="s">
        <v>72</v>
      </c>
      <c r="AY152" s="15" t="s">
        <v>134</v>
      </c>
      <c r="BE152" s="96">
        <f t="shared" si="19"/>
        <v>0</v>
      </c>
      <c r="BF152" s="96">
        <f t="shared" si="20"/>
        <v>0</v>
      </c>
      <c r="BG152" s="96">
        <f t="shared" si="21"/>
        <v>0</v>
      </c>
      <c r="BH152" s="96">
        <f t="shared" si="22"/>
        <v>0</v>
      </c>
      <c r="BI152" s="96">
        <f t="shared" si="23"/>
        <v>0</v>
      </c>
      <c r="BJ152" s="15" t="s">
        <v>108</v>
      </c>
      <c r="BK152" s="140">
        <f t="shared" si="24"/>
        <v>0</v>
      </c>
      <c r="BL152" s="15" t="s">
        <v>133</v>
      </c>
      <c r="BM152" s="15" t="s">
        <v>278</v>
      </c>
    </row>
    <row r="153" spans="2:65" s="1" customFormat="1" ht="25.5" customHeight="1" x14ac:dyDescent="0.3">
      <c r="B153" s="115"/>
      <c r="C153" s="133" t="s">
        <v>279</v>
      </c>
      <c r="D153" s="133" t="s">
        <v>129</v>
      </c>
      <c r="E153" s="134" t="s">
        <v>280</v>
      </c>
      <c r="F153" s="207" t="s">
        <v>281</v>
      </c>
      <c r="G153" s="207"/>
      <c r="H153" s="207"/>
      <c r="I153" s="207"/>
      <c r="J153" s="135" t="s">
        <v>132</v>
      </c>
      <c r="K153" s="136">
        <v>260</v>
      </c>
      <c r="L153" s="208">
        <v>0</v>
      </c>
      <c r="M153" s="208"/>
      <c r="N153" s="209">
        <f t="shared" si="15"/>
        <v>0</v>
      </c>
      <c r="O153" s="209"/>
      <c r="P153" s="209"/>
      <c r="Q153" s="209"/>
      <c r="R153" s="118"/>
      <c r="T153" s="137" t="s">
        <v>5</v>
      </c>
      <c r="U153" s="39" t="s">
        <v>39</v>
      </c>
      <c r="V153" s="31"/>
      <c r="W153" s="138">
        <f t="shared" si="16"/>
        <v>0</v>
      </c>
      <c r="X153" s="138">
        <v>0</v>
      </c>
      <c r="Y153" s="138">
        <f t="shared" si="17"/>
        <v>0</v>
      </c>
      <c r="Z153" s="138">
        <v>0</v>
      </c>
      <c r="AA153" s="139">
        <f t="shared" si="18"/>
        <v>0</v>
      </c>
      <c r="AR153" s="15" t="s">
        <v>133</v>
      </c>
      <c r="AT153" s="15" t="s">
        <v>129</v>
      </c>
      <c r="AU153" s="15" t="s">
        <v>72</v>
      </c>
      <c r="AY153" s="15" t="s">
        <v>134</v>
      </c>
      <c r="BE153" s="96">
        <f t="shared" si="19"/>
        <v>0</v>
      </c>
      <c r="BF153" s="96">
        <f t="shared" si="20"/>
        <v>0</v>
      </c>
      <c r="BG153" s="96">
        <f t="shared" si="21"/>
        <v>0</v>
      </c>
      <c r="BH153" s="96">
        <f t="shared" si="22"/>
        <v>0</v>
      </c>
      <c r="BI153" s="96">
        <f t="shared" si="23"/>
        <v>0</v>
      </c>
      <c r="BJ153" s="15" t="s">
        <v>108</v>
      </c>
      <c r="BK153" s="140">
        <f t="shared" si="24"/>
        <v>0</v>
      </c>
      <c r="BL153" s="15" t="s">
        <v>133</v>
      </c>
      <c r="BM153" s="15" t="s">
        <v>282</v>
      </c>
    </row>
    <row r="154" spans="2:65" s="1" customFormat="1" ht="25.5" customHeight="1" x14ac:dyDescent="0.3">
      <c r="B154" s="115"/>
      <c r="C154" s="133" t="s">
        <v>283</v>
      </c>
      <c r="D154" s="133" t="s">
        <v>129</v>
      </c>
      <c r="E154" s="134" t="s">
        <v>284</v>
      </c>
      <c r="F154" s="207" t="s">
        <v>281</v>
      </c>
      <c r="G154" s="207"/>
      <c r="H154" s="207"/>
      <c r="I154" s="207"/>
      <c r="J154" s="135" t="s">
        <v>132</v>
      </c>
      <c r="K154" s="136">
        <v>70</v>
      </c>
      <c r="L154" s="208">
        <v>0</v>
      </c>
      <c r="M154" s="208"/>
      <c r="N154" s="209">
        <f t="shared" si="15"/>
        <v>0</v>
      </c>
      <c r="O154" s="209"/>
      <c r="P154" s="209"/>
      <c r="Q154" s="209"/>
      <c r="R154" s="118"/>
      <c r="T154" s="137" t="s">
        <v>5</v>
      </c>
      <c r="U154" s="39" t="s">
        <v>39</v>
      </c>
      <c r="V154" s="31"/>
      <c r="W154" s="138">
        <f t="shared" si="16"/>
        <v>0</v>
      </c>
      <c r="X154" s="138">
        <v>0</v>
      </c>
      <c r="Y154" s="138">
        <f t="shared" si="17"/>
        <v>0</v>
      </c>
      <c r="Z154" s="138">
        <v>0</v>
      </c>
      <c r="AA154" s="139">
        <f t="shared" si="18"/>
        <v>0</v>
      </c>
      <c r="AR154" s="15" t="s">
        <v>133</v>
      </c>
      <c r="AT154" s="15" t="s">
        <v>129</v>
      </c>
      <c r="AU154" s="15" t="s">
        <v>72</v>
      </c>
      <c r="AY154" s="15" t="s">
        <v>134</v>
      </c>
      <c r="BE154" s="96">
        <f t="shared" si="19"/>
        <v>0</v>
      </c>
      <c r="BF154" s="96">
        <f t="shared" si="20"/>
        <v>0</v>
      </c>
      <c r="BG154" s="96">
        <f t="shared" si="21"/>
        <v>0</v>
      </c>
      <c r="BH154" s="96">
        <f t="shared" si="22"/>
        <v>0</v>
      </c>
      <c r="BI154" s="96">
        <f t="shared" si="23"/>
        <v>0</v>
      </c>
      <c r="BJ154" s="15" t="s">
        <v>108</v>
      </c>
      <c r="BK154" s="140">
        <f t="shared" si="24"/>
        <v>0</v>
      </c>
      <c r="BL154" s="15" t="s">
        <v>133</v>
      </c>
      <c r="BM154" s="15" t="s">
        <v>285</v>
      </c>
    </row>
    <row r="155" spans="2:65" s="1" customFormat="1" ht="38.25" customHeight="1" x14ac:dyDescent="0.3">
      <c r="B155" s="115"/>
      <c r="C155" s="133" t="s">
        <v>286</v>
      </c>
      <c r="D155" s="133" t="s">
        <v>129</v>
      </c>
      <c r="E155" s="134" t="s">
        <v>287</v>
      </c>
      <c r="F155" s="207" t="s">
        <v>288</v>
      </c>
      <c r="G155" s="207"/>
      <c r="H155" s="207"/>
      <c r="I155" s="207"/>
      <c r="J155" s="135" t="s">
        <v>132</v>
      </c>
      <c r="K155" s="136">
        <v>150</v>
      </c>
      <c r="L155" s="208">
        <v>0</v>
      </c>
      <c r="M155" s="208"/>
      <c r="N155" s="209">
        <f t="shared" si="15"/>
        <v>0</v>
      </c>
      <c r="O155" s="209"/>
      <c r="P155" s="209"/>
      <c r="Q155" s="209"/>
      <c r="R155" s="118"/>
      <c r="T155" s="137" t="s">
        <v>5</v>
      </c>
      <c r="U155" s="39" t="s">
        <v>39</v>
      </c>
      <c r="V155" s="31"/>
      <c r="W155" s="138">
        <f t="shared" si="16"/>
        <v>0</v>
      </c>
      <c r="X155" s="138">
        <v>0</v>
      </c>
      <c r="Y155" s="138">
        <f t="shared" si="17"/>
        <v>0</v>
      </c>
      <c r="Z155" s="138">
        <v>0</v>
      </c>
      <c r="AA155" s="139">
        <f t="shared" si="18"/>
        <v>0</v>
      </c>
      <c r="AR155" s="15" t="s">
        <v>133</v>
      </c>
      <c r="AT155" s="15" t="s">
        <v>129</v>
      </c>
      <c r="AU155" s="15" t="s">
        <v>72</v>
      </c>
      <c r="AY155" s="15" t="s">
        <v>134</v>
      </c>
      <c r="BE155" s="96">
        <f t="shared" si="19"/>
        <v>0</v>
      </c>
      <c r="BF155" s="96">
        <f t="shared" si="20"/>
        <v>0</v>
      </c>
      <c r="BG155" s="96">
        <f t="shared" si="21"/>
        <v>0</v>
      </c>
      <c r="BH155" s="96">
        <f t="shared" si="22"/>
        <v>0</v>
      </c>
      <c r="BI155" s="96">
        <f t="shared" si="23"/>
        <v>0</v>
      </c>
      <c r="BJ155" s="15" t="s">
        <v>108</v>
      </c>
      <c r="BK155" s="140">
        <f t="shared" si="24"/>
        <v>0</v>
      </c>
      <c r="BL155" s="15" t="s">
        <v>133</v>
      </c>
      <c r="BM155" s="15" t="s">
        <v>289</v>
      </c>
    </row>
    <row r="156" spans="2:65" s="1" customFormat="1" ht="38.25" customHeight="1" x14ac:dyDescent="0.3">
      <c r="B156" s="115"/>
      <c r="C156" s="133" t="s">
        <v>290</v>
      </c>
      <c r="D156" s="133" t="s">
        <v>129</v>
      </c>
      <c r="E156" s="134" t="s">
        <v>291</v>
      </c>
      <c r="F156" s="207" t="s">
        <v>292</v>
      </c>
      <c r="G156" s="207"/>
      <c r="H156" s="207"/>
      <c r="I156" s="207"/>
      <c r="J156" s="135" t="s">
        <v>147</v>
      </c>
      <c r="K156" s="136">
        <v>510</v>
      </c>
      <c r="L156" s="208">
        <v>0</v>
      </c>
      <c r="M156" s="208"/>
      <c r="N156" s="209">
        <f t="shared" si="15"/>
        <v>0</v>
      </c>
      <c r="O156" s="209"/>
      <c r="P156" s="209"/>
      <c r="Q156" s="209"/>
      <c r="R156" s="118"/>
      <c r="T156" s="137" t="s">
        <v>5</v>
      </c>
      <c r="U156" s="39" t="s">
        <v>39</v>
      </c>
      <c r="V156" s="31"/>
      <c r="W156" s="138">
        <f t="shared" si="16"/>
        <v>0</v>
      </c>
      <c r="X156" s="138">
        <v>0</v>
      </c>
      <c r="Y156" s="138">
        <f t="shared" si="17"/>
        <v>0</v>
      </c>
      <c r="Z156" s="138">
        <v>0</v>
      </c>
      <c r="AA156" s="139">
        <f t="shared" si="18"/>
        <v>0</v>
      </c>
      <c r="AR156" s="15" t="s">
        <v>133</v>
      </c>
      <c r="AT156" s="15" t="s">
        <v>129</v>
      </c>
      <c r="AU156" s="15" t="s">
        <v>72</v>
      </c>
      <c r="AY156" s="15" t="s">
        <v>134</v>
      </c>
      <c r="BE156" s="96">
        <f t="shared" si="19"/>
        <v>0</v>
      </c>
      <c r="BF156" s="96">
        <f t="shared" si="20"/>
        <v>0</v>
      </c>
      <c r="BG156" s="96">
        <f t="shared" si="21"/>
        <v>0</v>
      </c>
      <c r="BH156" s="96">
        <f t="shared" si="22"/>
        <v>0</v>
      </c>
      <c r="BI156" s="96">
        <f t="shared" si="23"/>
        <v>0</v>
      </c>
      <c r="BJ156" s="15" t="s">
        <v>108</v>
      </c>
      <c r="BK156" s="140">
        <f t="shared" si="24"/>
        <v>0</v>
      </c>
      <c r="BL156" s="15" t="s">
        <v>133</v>
      </c>
      <c r="BM156" s="15" t="s">
        <v>293</v>
      </c>
    </row>
    <row r="157" spans="2:65" s="1" customFormat="1" ht="25.5" customHeight="1" x14ac:dyDescent="0.3">
      <c r="B157" s="115"/>
      <c r="C157" s="133" t="s">
        <v>294</v>
      </c>
      <c r="D157" s="133" t="s">
        <v>129</v>
      </c>
      <c r="E157" s="134" t="s">
        <v>295</v>
      </c>
      <c r="F157" s="207" t="s">
        <v>296</v>
      </c>
      <c r="G157" s="207"/>
      <c r="H157" s="207"/>
      <c r="I157" s="207"/>
      <c r="J157" s="135" t="s">
        <v>297</v>
      </c>
      <c r="K157" s="136">
        <v>60</v>
      </c>
      <c r="L157" s="208">
        <v>0</v>
      </c>
      <c r="M157" s="208"/>
      <c r="N157" s="209">
        <f t="shared" si="15"/>
        <v>0</v>
      </c>
      <c r="O157" s="209"/>
      <c r="P157" s="209"/>
      <c r="Q157" s="209"/>
      <c r="R157" s="118"/>
      <c r="T157" s="137" t="s">
        <v>5</v>
      </c>
      <c r="U157" s="39" t="s">
        <v>39</v>
      </c>
      <c r="V157" s="31"/>
      <c r="W157" s="138">
        <f t="shared" si="16"/>
        <v>0</v>
      </c>
      <c r="X157" s="138">
        <v>0</v>
      </c>
      <c r="Y157" s="138">
        <f t="shared" si="17"/>
        <v>0</v>
      </c>
      <c r="Z157" s="138">
        <v>0</v>
      </c>
      <c r="AA157" s="139">
        <f t="shared" si="18"/>
        <v>0</v>
      </c>
      <c r="AR157" s="15" t="s">
        <v>133</v>
      </c>
      <c r="AT157" s="15" t="s">
        <v>129</v>
      </c>
      <c r="AU157" s="15" t="s">
        <v>72</v>
      </c>
      <c r="AY157" s="15" t="s">
        <v>134</v>
      </c>
      <c r="BE157" s="96">
        <f t="shared" si="19"/>
        <v>0</v>
      </c>
      <c r="BF157" s="96">
        <f t="shared" si="20"/>
        <v>0</v>
      </c>
      <c r="BG157" s="96">
        <f t="shared" si="21"/>
        <v>0</v>
      </c>
      <c r="BH157" s="96">
        <f t="shared" si="22"/>
        <v>0</v>
      </c>
      <c r="BI157" s="96">
        <f t="shared" si="23"/>
        <v>0</v>
      </c>
      <c r="BJ157" s="15" t="s">
        <v>108</v>
      </c>
      <c r="BK157" s="140">
        <f t="shared" si="24"/>
        <v>0</v>
      </c>
      <c r="BL157" s="15" t="s">
        <v>133</v>
      </c>
      <c r="BM157" s="15" t="s">
        <v>298</v>
      </c>
    </row>
    <row r="158" spans="2:65" s="1" customFormat="1" ht="16.5" customHeight="1" x14ac:dyDescent="0.3">
      <c r="B158" s="115"/>
      <c r="C158" s="133" t="s">
        <v>299</v>
      </c>
      <c r="D158" s="133" t="s">
        <v>129</v>
      </c>
      <c r="E158" s="134" t="s">
        <v>300</v>
      </c>
      <c r="F158" s="207" t="s">
        <v>301</v>
      </c>
      <c r="G158" s="207"/>
      <c r="H158" s="207"/>
      <c r="I158" s="207"/>
      <c r="J158" s="135" t="s">
        <v>297</v>
      </c>
      <c r="K158" s="136">
        <v>75</v>
      </c>
      <c r="L158" s="208">
        <v>0</v>
      </c>
      <c r="M158" s="208"/>
      <c r="N158" s="209">
        <f t="shared" si="15"/>
        <v>0</v>
      </c>
      <c r="O158" s="209"/>
      <c r="P158" s="209"/>
      <c r="Q158" s="209"/>
      <c r="R158" s="118"/>
      <c r="T158" s="137" t="s">
        <v>5</v>
      </c>
      <c r="U158" s="39" t="s">
        <v>39</v>
      </c>
      <c r="V158" s="31"/>
      <c r="W158" s="138">
        <f t="shared" si="16"/>
        <v>0</v>
      </c>
      <c r="X158" s="138">
        <v>0</v>
      </c>
      <c r="Y158" s="138">
        <f t="shared" si="17"/>
        <v>0</v>
      </c>
      <c r="Z158" s="138">
        <v>0</v>
      </c>
      <c r="AA158" s="139">
        <f t="shared" si="18"/>
        <v>0</v>
      </c>
      <c r="AR158" s="15" t="s">
        <v>133</v>
      </c>
      <c r="AT158" s="15" t="s">
        <v>129</v>
      </c>
      <c r="AU158" s="15" t="s">
        <v>72</v>
      </c>
      <c r="AY158" s="15" t="s">
        <v>134</v>
      </c>
      <c r="BE158" s="96">
        <f t="shared" si="19"/>
        <v>0</v>
      </c>
      <c r="BF158" s="96">
        <f t="shared" si="20"/>
        <v>0</v>
      </c>
      <c r="BG158" s="96">
        <f t="shared" si="21"/>
        <v>0</v>
      </c>
      <c r="BH158" s="96">
        <f t="shared" si="22"/>
        <v>0</v>
      </c>
      <c r="BI158" s="96">
        <f t="shared" si="23"/>
        <v>0</v>
      </c>
      <c r="BJ158" s="15" t="s">
        <v>108</v>
      </c>
      <c r="BK158" s="140">
        <f t="shared" si="24"/>
        <v>0</v>
      </c>
      <c r="BL158" s="15" t="s">
        <v>133</v>
      </c>
      <c r="BM158" s="15" t="s">
        <v>302</v>
      </c>
    </row>
    <row r="159" spans="2:65" s="1" customFormat="1" ht="16.5" customHeight="1" x14ac:dyDescent="0.3">
      <c r="B159" s="115"/>
      <c r="C159" s="133" t="s">
        <v>303</v>
      </c>
      <c r="D159" s="133" t="s">
        <v>129</v>
      </c>
      <c r="E159" s="134" t="s">
        <v>304</v>
      </c>
      <c r="F159" s="207" t="s">
        <v>305</v>
      </c>
      <c r="G159" s="207"/>
      <c r="H159" s="207"/>
      <c r="I159" s="207"/>
      <c r="J159" s="135" t="s">
        <v>297</v>
      </c>
      <c r="K159" s="136">
        <v>100</v>
      </c>
      <c r="L159" s="208">
        <v>0</v>
      </c>
      <c r="M159" s="208"/>
      <c r="N159" s="209">
        <f t="shared" si="15"/>
        <v>0</v>
      </c>
      <c r="O159" s="209"/>
      <c r="P159" s="209"/>
      <c r="Q159" s="209"/>
      <c r="R159" s="118"/>
      <c r="T159" s="137" t="s">
        <v>5</v>
      </c>
      <c r="U159" s="39" t="s">
        <v>39</v>
      </c>
      <c r="V159" s="31"/>
      <c r="W159" s="138">
        <f t="shared" si="16"/>
        <v>0</v>
      </c>
      <c r="X159" s="138">
        <v>0</v>
      </c>
      <c r="Y159" s="138">
        <f t="shared" si="17"/>
        <v>0</v>
      </c>
      <c r="Z159" s="138">
        <v>0</v>
      </c>
      <c r="AA159" s="139">
        <f t="shared" si="18"/>
        <v>0</v>
      </c>
      <c r="AR159" s="15" t="s">
        <v>133</v>
      </c>
      <c r="AT159" s="15" t="s">
        <v>129</v>
      </c>
      <c r="AU159" s="15" t="s">
        <v>72</v>
      </c>
      <c r="AY159" s="15" t="s">
        <v>134</v>
      </c>
      <c r="BE159" s="96">
        <f t="shared" si="19"/>
        <v>0</v>
      </c>
      <c r="BF159" s="96">
        <f t="shared" si="20"/>
        <v>0</v>
      </c>
      <c r="BG159" s="96">
        <f t="shared" si="21"/>
        <v>0</v>
      </c>
      <c r="BH159" s="96">
        <f t="shared" si="22"/>
        <v>0</v>
      </c>
      <c r="BI159" s="96">
        <f t="shared" si="23"/>
        <v>0</v>
      </c>
      <c r="BJ159" s="15" t="s">
        <v>108</v>
      </c>
      <c r="BK159" s="140">
        <f t="shared" si="24"/>
        <v>0</v>
      </c>
      <c r="BL159" s="15" t="s">
        <v>133</v>
      </c>
      <c r="BM159" s="15" t="s">
        <v>306</v>
      </c>
    </row>
    <row r="160" spans="2:65" s="1" customFormat="1" ht="25.5" customHeight="1" x14ac:dyDescent="0.3">
      <c r="B160" s="115"/>
      <c r="C160" s="133" t="s">
        <v>307</v>
      </c>
      <c r="D160" s="133" t="s">
        <v>129</v>
      </c>
      <c r="E160" s="134" t="s">
        <v>308</v>
      </c>
      <c r="F160" s="207" t="s">
        <v>309</v>
      </c>
      <c r="G160" s="207"/>
      <c r="H160" s="207"/>
      <c r="I160" s="207"/>
      <c r="J160" s="135" t="s">
        <v>297</v>
      </c>
      <c r="K160" s="136">
        <v>80</v>
      </c>
      <c r="L160" s="208">
        <v>0</v>
      </c>
      <c r="M160" s="208"/>
      <c r="N160" s="209">
        <f t="shared" si="15"/>
        <v>0</v>
      </c>
      <c r="O160" s="209"/>
      <c r="P160" s="209"/>
      <c r="Q160" s="209"/>
      <c r="R160" s="118"/>
      <c r="T160" s="137" t="s">
        <v>5</v>
      </c>
      <c r="U160" s="39" t="s">
        <v>39</v>
      </c>
      <c r="V160" s="31"/>
      <c r="W160" s="138">
        <f t="shared" si="16"/>
        <v>0</v>
      </c>
      <c r="X160" s="138">
        <v>0</v>
      </c>
      <c r="Y160" s="138">
        <f t="shared" si="17"/>
        <v>0</v>
      </c>
      <c r="Z160" s="138">
        <v>0</v>
      </c>
      <c r="AA160" s="139">
        <f t="shared" si="18"/>
        <v>0</v>
      </c>
      <c r="AR160" s="15" t="s">
        <v>133</v>
      </c>
      <c r="AT160" s="15" t="s">
        <v>129</v>
      </c>
      <c r="AU160" s="15" t="s">
        <v>72</v>
      </c>
      <c r="AY160" s="15" t="s">
        <v>134</v>
      </c>
      <c r="BE160" s="96">
        <f t="shared" si="19"/>
        <v>0</v>
      </c>
      <c r="BF160" s="96">
        <f t="shared" si="20"/>
        <v>0</v>
      </c>
      <c r="BG160" s="96">
        <f t="shared" si="21"/>
        <v>0</v>
      </c>
      <c r="BH160" s="96">
        <f t="shared" si="22"/>
        <v>0</v>
      </c>
      <c r="BI160" s="96">
        <f t="shared" si="23"/>
        <v>0</v>
      </c>
      <c r="BJ160" s="15" t="s">
        <v>108</v>
      </c>
      <c r="BK160" s="140">
        <f t="shared" si="24"/>
        <v>0</v>
      </c>
      <c r="BL160" s="15" t="s">
        <v>133</v>
      </c>
      <c r="BM160" s="15" t="s">
        <v>310</v>
      </c>
    </row>
    <row r="161" spans="2:65" s="1" customFormat="1" ht="16.5" customHeight="1" x14ac:dyDescent="0.3">
      <c r="B161" s="115"/>
      <c r="C161" s="133" t="s">
        <v>311</v>
      </c>
      <c r="D161" s="133" t="s">
        <v>129</v>
      </c>
      <c r="E161" s="134" t="s">
        <v>312</v>
      </c>
      <c r="F161" s="207" t="s">
        <v>313</v>
      </c>
      <c r="G161" s="207"/>
      <c r="H161" s="207"/>
      <c r="I161" s="207"/>
      <c r="J161" s="135" t="s">
        <v>314</v>
      </c>
      <c r="K161" s="136">
        <v>1</v>
      </c>
      <c r="L161" s="208">
        <v>0</v>
      </c>
      <c r="M161" s="208"/>
      <c r="N161" s="209">
        <f t="shared" si="15"/>
        <v>0</v>
      </c>
      <c r="O161" s="209"/>
      <c r="P161" s="209"/>
      <c r="Q161" s="209"/>
      <c r="R161" s="118"/>
      <c r="T161" s="137" t="s">
        <v>5</v>
      </c>
      <c r="U161" s="39" t="s">
        <v>39</v>
      </c>
      <c r="V161" s="31"/>
      <c r="W161" s="138">
        <f t="shared" si="16"/>
        <v>0</v>
      </c>
      <c r="X161" s="138">
        <v>0</v>
      </c>
      <c r="Y161" s="138">
        <f t="shared" si="17"/>
        <v>0</v>
      </c>
      <c r="Z161" s="138">
        <v>0</v>
      </c>
      <c r="AA161" s="139">
        <f t="shared" si="18"/>
        <v>0</v>
      </c>
      <c r="AR161" s="15" t="s">
        <v>133</v>
      </c>
      <c r="AT161" s="15" t="s">
        <v>129</v>
      </c>
      <c r="AU161" s="15" t="s">
        <v>72</v>
      </c>
      <c r="AY161" s="15" t="s">
        <v>134</v>
      </c>
      <c r="BE161" s="96">
        <f t="shared" si="19"/>
        <v>0</v>
      </c>
      <c r="BF161" s="96">
        <f t="shared" si="20"/>
        <v>0</v>
      </c>
      <c r="BG161" s="96">
        <f t="shared" si="21"/>
        <v>0</v>
      </c>
      <c r="BH161" s="96">
        <f t="shared" si="22"/>
        <v>0</v>
      </c>
      <c r="BI161" s="96">
        <f t="shared" si="23"/>
        <v>0</v>
      </c>
      <c r="BJ161" s="15" t="s">
        <v>108</v>
      </c>
      <c r="BK161" s="140">
        <f t="shared" si="24"/>
        <v>0</v>
      </c>
      <c r="BL161" s="15" t="s">
        <v>133</v>
      </c>
      <c r="BM161" s="15" t="s">
        <v>315</v>
      </c>
    </row>
    <row r="162" spans="2:65" s="1" customFormat="1" ht="25.5" customHeight="1" x14ac:dyDescent="0.3">
      <c r="B162" s="115"/>
      <c r="C162" s="133" t="s">
        <v>316</v>
      </c>
      <c r="D162" s="133" t="s">
        <v>129</v>
      </c>
      <c r="E162" s="134" t="s">
        <v>317</v>
      </c>
      <c r="F162" s="207" t="s">
        <v>318</v>
      </c>
      <c r="G162" s="207"/>
      <c r="H162" s="207"/>
      <c r="I162" s="207"/>
      <c r="J162" s="135" t="s">
        <v>132</v>
      </c>
      <c r="K162" s="136">
        <v>180</v>
      </c>
      <c r="L162" s="208">
        <v>0</v>
      </c>
      <c r="M162" s="208"/>
      <c r="N162" s="209">
        <f t="shared" si="15"/>
        <v>0</v>
      </c>
      <c r="O162" s="209"/>
      <c r="P162" s="209"/>
      <c r="Q162" s="209"/>
      <c r="R162" s="118"/>
      <c r="T162" s="137" t="s">
        <v>5</v>
      </c>
      <c r="U162" s="39" t="s">
        <v>39</v>
      </c>
      <c r="V162" s="31"/>
      <c r="W162" s="138">
        <f t="shared" si="16"/>
        <v>0</v>
      </c>
      <c r="X162" s="138">
        <v>0</v>
      </c>
      <c r="Y162" s="138">
        <f t="shared" si="17"/>
        <v>0</v>
      </c>
      <c r="Z162" s="138">
        <v>0</v>
      </c>
      <c r="AA162" s="139">
        <f t="shared" si="18"/>
        <v>0</v>
      </c>
      <c r="AR162" s="15" t="s">
        <v>133</v>
      </c>
      <c r="AT162" s="15" t="s">
        <v>129</v>
      </c>
      <c r="AU162" s="15" t="s">
        <v>72</v>
      </c>
      <c r="AY162" s="15" t="s">
        <v>134</v>
      </c>
      <c r="BE162" s="96">
        <f t="shared" si="19"/>
        <v>0</v>
      </c>
      <c r="BF162" s="96">
        <f t="shared" si="20"/>
        <v>0</v>
      </c>
      <c r="BG162" s="96">
        <f t="shared" si="21"/>
        <v>0</v>
      </c>
      <c r="BH162" s="96">
        <f t="shared" si="22"/>
        <v>0</v>
      </c>
      <c r="BI162" s="96">
        <f t="shared" si="23"/>
        <v>0</v>
      </c>
      <c r="BJ162" s="15" t="s">
        <v>108</v>
      </c>
      <c r="BK162" s="140">
        <f t="shared" si="24"/>
        <v>0</v>
      </c>
      <c r="BL162" s="15" t="s">
        <v>133</v>
      </c>
      <c r="BM162" s="15" t="s">
        <v>319</v>
      </c>
    </row>
    <row r="163" spans="2:65" s="1" customFormat="1" ht="25.5" customHeight="1" x14ac:dyDescent="0.3">
      <c r="B163" s="115"/>
      <c r="C163" s="133" t="s">
        <v>320</v>
      </c>
      <c r="D163" s="133" t="s">
        <v>129</v>
      </c>
      <c r="E163" s="134" t="s">
        <v>321</v>
      </c>
      <c r="F163" s="207" t="s">
        <v>322</v>
      </c>
      <c r="G163" s="207"/>
      <c r="H163" s="207"/>
      <c r="I163" s="207"/>
      <c r="J163" s="135" t="s">
        <v>132</v>
      </c>
      <c r="K163" s="136">
        <v>10</v>
      </c>
      <c r="L163" s="208">
        <v>0</v>
      </c>
      <c r="M163" s="208"/>
      <c r="N163" s="209">
        <f t="shared" si="15"/>
        <v>0</v>
      </c>
      <c r="O163" s="209"/>
      <c r="P163" s="209"/>
      <c r="Q163" s="209"/>
      <c r="R163" s="118"/>
      <c r="T163" s="137" t="s">
        <v>5</v>
      </c>
      <c r="U163" s="39" t="s">
        <v>39</v>
      </c>
      <c r="V163" s="31"/>
      <c r="W163" s="138">
        <f t="shared" si="16"/>
        <v>0</v>
      </c>
      <c r="X163" s="138">
        <v>0</v>
      </c>
      <c r="Y163" s="138">
        <f t="shared" si="17"/>
        <v>0</v>
      </c>
      <c r="Z163" s="138">
        <v>0</v>
      </c>
      <c r="AA163" s="139">
        <f t="shared" si="18"/>
        <v>0</v>
      </c>
      <c r="AR163" s="15" t="s">
        <v>133</v>
      </c>
      <c r="AT163" s="15" t="s">
        <v>129</v>
      </c>
      <c r="AU163" s="15" t="s">
        <v>72</v>
      </c>
      <c r="AY163" s="15" t="s">
        <v>134</v>
      </c>
      <c r="BE163" s="96">
        <f t="shared" si="19"/>
        <v>0</v>
      </c>
      <c r="BF163" s="96">
        <f t="shared" si="20"/>
        <v>0</v>
      </c>
      <c r="BG163" s="96">
        <f t="shared" si="21"/>
        <v>0</v>
      </c>
      <c r="BH163" s="96">
        <f t="shared" si="22"/>
        <v>0</v>
      </c>
      <c r="BI163" s="96">
        <f t="shared" si="23"/>
        <v>0</v>
      </c>
      <c r="BJ163" s="15" t="s">
        <v>108</v>
      </c>
      <c r="BK163" s="140">
        <f t="shared" si="24"/>
        <v>0</v>
      </c>
      <c r="BL163" s="15" t="s">
        <v>133</v>
      </c>
      <c r="BM163" s="15" t="s">
        <v>323</v>
      </c>
    </row>
    <row r="164" spans="2:65" s="1" customFormat="1" ht="16.5" customHeight="1" x14ac:dyDescent="0.3">
      <c r="B164" s="115"/>
      <c r="C164" s="133" t="s">
        <v>324</v>
      </c>
      <c r="D164" s="133" t="s">
        <v>129</v>
      </c>
      <c r="E164" s="134" t="s">
        <v>325</v>
      </c>
      <c r="F164" s="207" t="s">
        <v>326</v>
      </c>
      <c r="G164" s="207"/>
      <c r="H164" s="207"/>
      <c r="I164" s="207"/>
      <c r="J164" s="135" t="s">
        <v>132</v>
      </c>
      <c r="K164" s="136">
        <v>95</v>
      </c>
      <c r="L164" s="208">
        <v>0</v>
      </c>
      <c r="M164" s="208"/>
      <c r="N164" s="209">
        <f t="shared" si="15"/>
        <v>0</v>
      </c>
      <c r="O164" s="209"/>
      <c r="P164" s="209"/>
      <c r="Q164" s="209"/>
      <c r="R164" s="118"/>
      <c r="T164" s="137" t="s">
        <v>5</v>
      </c>
      <c r="U164" s="39" t="s">
        <v>39</v>
      </c>
      <c r="V164" s="31"/>
      <c r="W164" s="138">
        <f t="shared" si="16"/>
        <v>0</v>
      </c>
      <c r="X164" s="138">
        <v>0</v>
      </c>
      <c r="Y164" s="138">
        <f t="shared" si="17"/>
        <v>0</v>
      </c>
      <c r="Z164" s="138">
        <v>0</v>
      </c>
      <c r="AA164" s="139">
        <f t="shared" si="18"/>
        <v>0</v>
      </c>
      <c r="AR164" s="15" t="s">
        <v>133</v>
      </c>
      <c r="AT164" s="15" t="s">
        <v>129</v>
      </c>
      <c r="AU164" s="15" t="s">
        <v>72</v>
      </c>
      <c r="AY164" s="15" t="s">
        <v>134</v>
      </c>
      <c r="BE164" s="96">
        <f t="shared" si="19"/>
        <v>0</v>
      </c>
      <c r="BF164" s="96">
        <f t="shared" si="20"/>
        <v>0</v>
      </c>
      <c r="BG164" s="96">
        <f t="shared" si="21"/>
        <v>0</v>
      </c>
      <c r="BH164" s="96">
        <f t="shared" si="22"/>
        <v>0</v>
      </c>
      <c r="BI164" s="96">
        <f t="shared" si="23"/>
        <v>0</v>
      </c>
      <c r="BJ164" s="15" t="s">
        <v>108</v>
      </c>
      <c r="BK164" s="140">
        <f t="shared" si="24"/>
        <v>0</v>
      </c>
      <c r="BL164" s="15" t="s">
        <v>133</v>
      </c>
      <c r="BM164" s="15" t="s">
        <v>327</v>
      </c>
    </row>
    <row r="165" spans="2:65" s="1" customFormat="1" ht="16.5" customHeight="1" x14ac:dyDescent="0.3">
      <c r="B165" s="115"/>
      <c r="C165" s="133" t="s">
        <v>328</v>
      </c>
      <c r="D165" s="133" t="s">
        <v>129</v>
      </c>
      <c r="E165" s="134" t="s">
        <v>329</v>
      </c>
      <c r="F165" s="207" t="s">
        <v>330</v>
      </c>
      <c r="G165" s="207"/>
      <c r="H165" s="207"/>
      <c r="I165" s="207"/>
      <c r="J165" s="135" t="s">
        <v>132</v>
      </c>
      <c r="K165" s="136">
        <v>1400</v>
      </c>
      <c r="L165" s="208">
        <v>0</v>
      </c>
      <c r="M165" s="208"/>
      <c r="N165" s="209">
        <f t="shared" si="15"/>
        <v>0</v>
      </c>
      <c r="O165" s="209"/>
      <c r="P165" s="209"/>
      <c r="Q165" s="209"/>
      <c r="R165" s="118"/>
      <c r="T165" s="137" t="s">
        <v>5</v>
      </c>
      <c r="U165" s="39" t="s">
        <v>39</v>
      </c>
      <c r="V165" s="31"/>
      <c r="W165" s="138">
        <f t="shared" si="16"/>
        <v>0</v>
      </c>
      <c r="X165" s="138">
        <v>0</v>
      </c>
      <c r="Y165" s="138">
        <f t="shared" si="17"/>
        <v>0</v>
      </c>
      <c r="Z165" s="138">
        <v>0</v>
      </c>
      <c r="AA165" s="139">
        <f t="shared" si="18"/>
        <v>0</v>
      </c>
      <c r="AR165" s="15" t="s">
        <v>133</v>
      </c>
      <c r="AT165" s="15" t="s">
        <v>129</v>
      </c>
      <c r="AU165" s="15" t="s">
        <v>72</v>
      </c>
      <c r="AY165" s="15" t="s">
        <v>134</v>
      </c>
      <c r="BE165" s="96">
        <f t="shared" si="19"/>
        <v>0</v>
      </c>
      <c r="BF165" s="96">
        <f t="shared" si="20"/>
        <v>0</v>
      </c>
      <c r="BG165" s="96">
        <f t="shared" si="21"/>
        <v>0</v>
      </c>
      <c r="BH165" s="96">
        <f t="shared" si="22"/>
        <v>0</v>
      </c>
      <c r="BI165" s="96">
        <f t="shared" si="23"/>
        <v>0</v>
      </c>
      <c r="BJ165" s="15" t="s">
        <v>108</v>
      </c>
      <c r="BK165" s="140">
        <f t="shared" si="24"/>
        <v>0</v>
      </c>
      <c r="BL165" s="15" t="s">
        <v>133</v>
      </c>
      <c r="BM165" s="15" t="s">
        <v>331</v>
      </c>
    </row>
    <row r="166" spans="2:65" s="1" customFormat="1" ht="16.5" customHeight="1" x14ac:dyDescent="0.3">
      <c r="B166" s="115"/>
      <c r="C166" s="133" t="s">
        <v>332</v>
      </c>
      <c r="D166" s="133" t="s">
        <v>129</v>
      </c>
      <c r="E166" s="134" t="s">
        <v>333</v>
      </c>
      <c r="F166" s="207" t="s">
        <v>334</v>
      </c>
      <c r="G166" s="207"/>
      <c r="H166" s="207"/>
      <c r="I166" s="207"/>
      <c r="J166" s="135" t="s">
        <v>132</v>
      </c>
      <c r="K166" s="136">
        <v>65</v>
      </c>
      <c r="L166" s="208">
        <v>0</v>
      </c>
      <c r="M166" s="208"/>
      <c r="N166" s="209">
        <f t="shared" si="15"/>
        <v>0</v>
      </c>
      <c r="O166" s="209"/>
      <c r="P166" s="209"/>
      <c r="Q166" s="209"/>
      <c r="R166" s="118"/>
      <c r="T166" s="137" t="s">
        <v>5</v>
      </c>
      <c r="U166" s="39" t="s">
        <v>39</v>
      </c>
      <c r="V166" s="31"/>
      <c r="W166" s="138">
        <f t="shared" si="16"/>
        <v>0</v>
      </c>
      <c r="X166" s="138">
        <v>0</v>
      </c>
      <c r="Y166" s="138">
        <f t="shared" si="17"/>
        <v>0</v>
      </c>
      <c r="Z166" s="138">
        <v>0</v>
      </c>
      <c r="AA166" s="139">
        <f t="shared" si="18"/>
        <v>0</v>
      </c>
      <c r="AR166" s="15" t="s">
        <v>133</v>
      </c>
      <c r="AT166" s="15" t="s">
        <v>129</v>
      </c>
      <c r="AU166" s="15" t="s">
        <v>72</v>
      </c>
      <c r="AY166" s="15" t="s">
        <v>134</v>
      </c>
      <c r="BE166" s="96">
        <f t="shared" si="19"/>
        <v>0</v>
      </c>
      <c r="BF166" s="96">
        <f t="shared" si="20"/>
        <v>0</v>
      </c>
      <c r="BG166" s="96">
        <f t="shared" si="21"/>
        <v>0</v>
      </c>
      <c r="BH166" s="96">
        <f t="shared" si="22"/>
        <v>0</v>
      </c>
      <c r="BI166" s="96">
        <f t="shared" si="23"/>
        <v>0</v>
      </c>
      <c r="BJ166" s="15" t="s">
        <v>108</v>
      </c>
      <c r="BK166" s="140">
        <f t="shared" si="24"/>
        <v>0</v>
      </c>
      <c r="BL166" s="15" t="s">
        <v>133</v>
      </c>
      <c r="BM166" s="15" t="s">
        <v>335</v>
      </c>
    </row>
    <row r="167" spans="2:65" s="1" customFormat="1" ht="16.5" customHeight="1" x14ac:dyDescent="0.3">
      <c r="B167" s="115"/>
      <c r="C167" s="133" t="s">
        <v>336</v>
      </c>
      <c r="D167" s="133" t="s">
        <v>129</v>
      </c>
      <c r="E167" s="134" t="s">
        <v>337</v>
      </c>
      <c r="F167" s="207" t="s">
        <v>338</v>
      </c>
      <c r="G167" s="207"/>
      <c r="H167" s="207"/>
      <c r="I167" s="207"/>
      <c r="J167" s="135" t="s">
        <v>132</v>
      </c>
      <c r="K167" s="136">
        <v>800</v>
      </c>
      <c r="L167" s="208">
        <v>0</v>
      </c>
      <c r="M167" s="208"/>
      <c r="N167" s="209">
        <f t="shared" si="15"/>
        <v>0</v>
      </c>
      <c r="O167" s="209"/>
      <c r="P167" s="209"/>
      <c r="Q167" s="209"/>
      <c r="R167" s="118"/>
      <c r="T167" s="137" t="s">
        <v>5</v>
      </c>
      <c r="U167" s="39" t="s">
        <v>39</v>
      </c>
      <c r="V167" s="31"/>
      <c r="W167" s="138">
        <f t="shared" si="16"/>
        <v>0</v>
      </c>
      <c r="X167" s="138">
        <v>0</v>
      </c>
      <c r="Y167" s="138">
        <f t="shared" si="17"/>
        <v>0</v>
      </c>
      <c r="Z167" s="138">
        <v>0</v>
      </c>
      <c r="AA167" s="139">
        <f t="shared" si="18"/>
        <v>0</v>
      </c>
      <c r="AR167" s="15" t="s">
        <v>133</v>
      </c>
      <c r="AT167" s="15" t="s">
        <v>129</v>
      </c>
      <c r="AU167" s="15" t="s">
        <v>72</v>
      </c>
      <c r="AY167" s="15" t="s">
        <v>134</v>
      </c>
      <c r="BE167" s="96">
        <f t="shared" si="19"/>
        <v>0</v>
      </c>
      <c r="BF167" s="96">
        <f t="shared" si="20"/>
        <v>0</v>
      </c>
      <c r="BG167" s="96">
        <f t="shared" si="21"/>
        <v>0</v>
      </c>
      <c r="BH167" s="96">
        <f t="shared" si="22"/>
        <v>0</v>
      </c>
      <c r="BI167" s="96">
        <f t="shared" si="23"/>
        <v>0</v>
      </c>
      <c r="BJ167" s="15" t="s">
        <v>108</v>
      </c>
      <c r="BK167" s="140">
        <f t="shared" si="24"/>
        <v>0</v>
      </c>
      <c r="BL167" s="15" t="s">
        <v>133</v>
      </c>
      <c r="BM167" s="15" t="s">
        <v>339</v>
      </c>
    </row>
    <row r="168" spans="2:65" s="1" customFormat="1" ht="16.5" customHeight="1" x14ac:dyDescent="0.3">
      <c r="B168" s="115"/>
      <c r="C168" s="133" t="s">
        <v>340</v>
      </c>
      <c r="D168" s="133" t="s">
        <v>129</v>
      </c>
      <c r="E168" s="134" t="s">
        <v>341</v>
      </c>
      <c r="F168" s="207" t="s">
        <v>342</v>
      </c>
      <c r="G168" s="207"/>
      <c r="H168" s="207"/>
      <c r="I168" s="207"/>
      <c r="J168" s="135" t="s">
        <v>132</v>
      </c>
      <c r="K168" s="136">
        <v>20</v>
      </c>
      <c r="L168" s="208">
        <v>0</v>
      </c>
      <c r="M168" s="208"/>
      <c r="N168" s="209">
        <f t="shared" si="15"/>
        <v>0</v>
      </c>
      <c r="O168" s="209"/>
      <c r="P168" s="209"/>
      <c r="Q168" s="209"/>
      <c r="R168" s="118"/>
      <c r="T168" s="137" t="s">
        <v>5</v>
      </c>
      <c r="U168" s="39" t="s">
        <v>39</v>
      </c>
      <c r="V168" s="31"/>
      <c r="W168" s="138">
        <f t="shared" si="16"/>
        <v>0</v>
      </c>
      <c r="X168" s="138">
        <v>0</v>
      </c>
      <c r="Y168" s="138">
        <f t="shared" si="17"/>
        <v>0</v>
      </c>
      <c r="Z168" s="138">
        <v>0</v>
      </c>
      <c r="AA168" s="139">
        <f t="shared" si="18"/>
        <v>0</v>
      </c>
      <c r="AR168" s="15" t="s">
        <v>133</v>
      </c>
      <c r="AT168" s="15" t="s">
        <v>129</v>
      </c>
      <c r="AU168" s="15" t="s">
        <v>72</v>
      </c>
      <c r="AY168" s="15" t="s">
        <v>134</v>
      </c>
      <c r="BE168" s="96">
        <f t="shared" si="19"/>
        <v>0</v>
      </c>
      <c r="BF168" s="96">
        <f t="shared" si="20"/>
        <v>0</v>
      </c>
      <c r="BG168" s="96">
        <f t="shared" si="21"/>
        <v>0</v>
      </c>
      <c r="BH168" s="96">
        <f t="shared" si="22"/>
        <v>0</v>
      </c>
      <c r="BI168" s="96">
        <f t="shared" si="23"/>
        <v>0</v>
      </c>
      <c r="BJ168" s="15" t="s">
        <v>108</v>
      </c>
      <c r="BK168" s="140">
        <f t="shared" si="24"/>
        <v>0</v>
      </c>
      <c r="BL168" s="15" t="s">
        <v>133</v>
      </c>
      <c r="BM168" s="15" t="s">
        <v>343</v>
      </c>
    </row>
    <row r="169" spans="2:65" s="1" customFormat="1" ht="16.5" customHeight="1" x14ac:dyDescent="0.3">
      <c r="B169" s="115"/>
      <c r="C169" s="133" t="s">
        <v>344</v>
      </c>
      <c r="D169" s="133" t="s">
        <v>129</v>
      </c>
      <c r="E169" s="134" t="s">
        <v>345</v>
      </c>
      <c r="F169" s="207" t="s">
        <v>346</v>
      </c>
      <c r="G169" s="207"/>
      <c r="H169" s="207"/>
      <c r="I169" s="207"/>
      <c r="J169" s="135" t="s">
        <v>132</v>
      </c>
      <c r="K169" s="136">
        <v>15</v>
      </c>
      <c r="L169" s="208">
        <v>0</v>
      </c>
      <c r="M169" s="208"/>
      <c r="N169" s="209">
        <f t="shared" si="15"/>
        <v>0</v>
      </c>
      <c r="O169" s="209"/>
      <c r="P169" s="209"/>
      <c r="Q169" s="209"/>
      <c r="R169" s="118"/>
      <c r="T169" s="137" t="s">
        <v>5</v>
      </c>
      <c r="U169" s="39" t="s">
        <v>39</v>
      </c>
      <c r="V169" s="31"/>
      <c r="W169" s="138">
        <f t="shared" si="16"/>
        <v>0</v>
      </c>
      <c r="X169" s="138">
        <v>0</v>
      </c>
      <c r="Y169" s="138">
        <f t="shared" si="17"/>
        <v>0</v>
      </c>
      <c r="Z169" s="138">
        <v>0</v>
      </c>
      <c r="AA169" s="139">
        <f t="shared" si="18"/>
        <v>0</v>
      </c>
      <c r="AR169" s="15" t="s">
        <v>133</v>
      </c>
      <c r="AT169" s="15" t="s">
        <v>129</v>
      </c>
      <c r="AU169" s="15" t="s">
        <v>72</v>
      </c>
      <c r="AY169" s="15" t="s">
        <v>134</v>
      </c>
      <c r="BE169" s="96">
        <f t="shared" si="19"/>
        <v>0</v>
      </c>
      <c r="BF169" s="96">
        <f t="shared" si="20"/>
        <v>0</v>
      </c>
      <c r="BG169" s="96">
        <f t="shared" si="21"/>
        <v>0</v>
      </c>
      <c r="BH169" s="96">
        <f t="shared" si="22"/>
        <v>0</v>
      </c>
      <c r="BI169" s="96">
        <f t="shared" si="23"/>
        <v>0</v>
      </c>
      <c r="BJ169" s="15" t="s">
        <v>108</v>
      </c>
      <c r="BK169" s="140">
        <f t="shared" si="24"/>
        <v>0</v>
      </c>
      <c r="BL169" s="15" t="s">
        <v>133</v>
      </c>
      <c r="BM169" s="15" t="s">
        <v>347</v>
      </c>
    </row>
    <row r="170" spans="2:65" s="1" customFormat="1" ht="16.5" customHeight="1" x14ac:dyDescent="0.3">
      <c r="B170" s="115"/>
      <c r="C170" s="133" t="s">
        <v>348</v>
      </c>
      <c r="D170" s="133" t="s">
        <v>129</v>
      </c>
      <c r="E170" s="134" t="s">
        <v>349</v>
      </c>
      <c r="F170" s="207" t="s">
        <v>350</v>
      </c>
      <c r="G170" s="207"/>
      <c r="H170" s="207"/>
      <c r="I170" s="207"/>
      <c r="J170" s="135" t="s">
        <v>132</v>
      </c>
      <c r="K170" s="136">
        <v>20</v>
      </c>
      <c r="L170" s="208">
        <v>0</v>
      </c>
      <c r="M170" s="208"/>
      <c r="N170" s="209">
        <f t="shared" si="15"/>
        <v>0</v>
      </c>
      <c r="O170" s="209"/>
      <c r="P170" s="209"/>
      <c r="Q170" s="209"/>
      <c r="R170" s="118"/>
      <c r="T170" s="137" t="s">
        <v>5</v>
      </c>
      <c r="U170" s="39" t="s">
        <v>39</v>
      </c>
      <c r="V170" s="31"/>
      <c r="W170" s="138">
        <f t="shared" si="16"/>
        <v>0</v>
      </c>
      <c r="X170" s="138">
        <v>0</v>
      </c>
      <c r="Y170" s="138">
        <f t="shared" si="17"/>
        <v>0</v>
      </c>
      <c r="Z170" s="138">
        <v>0</v>
      </c>
      <c r="AA170" s="139">
        <f t="shared" si="18"/>
        <v>0</v>
      </c>
      <c r="AR170" s="15" t="s">
        <v>133</v>
      </c>
      <c r="AT170" s="15" t="s">
        <v>129</v>
      </c>
      <c r="AU170" s="15" t="s">
        <v>72</v>
      </c>
      <c r="AY170" s="15" t="s">
        <v>134</v>
      </c>
      <c r="BE170" s="96">
        <f t="shared" si="19"/>
        <v>0</v>
      </c>
      <c r="BF170" s="96">
        <f t="shared" si="20"/>
        <v>0</v>
      </c>
      <c r="BG170" s="96">
        <f t="shared" si="21"/>
        <v>0</v>
      </c>
      <c r="BH170" s="96">
        <f t="shared" si="22"/>
        <v>0</v>
      </c>
      <c r="BI170" s="96">
        <f t="shared" si="23"/>
        <v>0</v>
      </c>
      <c r="BJ170" s="15" t="s">
        <v>108</v>
      </c>
      <c r="BK170" s="140">
        <f t="shared" si="24"/>
        <v>0</v>
      </c>
      <c r="BL170" s="15" t="s">
        <v>133</v>
      </c>
      <c r="BM170" s="15" t="s">
        <v>351</v>
      </c>
    </row>
    <row r="171" spans="2:65" s="1" customFormat="1" ht="16.5" customHeight="1" x14ac:dyDescent="0.3">
      <c r="B171" s="115"/>
      <c r="C171" s="133" t="s">
        <v>352</v>
      </c>
      <c r="D171" s="133" t="s">
        <v>129</v>
      </c>
      <c r="E171" s="134" t="s">
        <v>353</v>
      </c>
      <c r="F171" s="207" t="s">
        <v>354</v>
      </c>
      <c r="G171" s="207"/>
      <c r="H171" s="207"/>
      <c r="I171" s="207"/>
      <c r="J171" s="135" t="s">
        <v>132</v>
      </c>
      <c r="K171" s="136">
        <v>260</v>
      </c>
      <c r="L171" s="208">
        <v>0</v>
      </c>
      <c r="M171" s="208"/>
      <c r="N171" s="209">
        <f t="shared" si="15"/>
        <v>0</v>
      </c>
      <c r="O171" s="209"/>
      <c r="P171" s="209"/>
      <c r="Q171" s="209"/>
      <c r="R171" s="118"/>
      <c r="T171" s="137" t="s">
        <v>5</v>
      </c>
      <c r="U171" s="39" t="s">
        <v>39</v>
      </c>
      <c r="V171" s="31"/>
      <c r="W171" s="138">
        <f t="shared" si="16"/>
        <v>0</v>
      </c>
      <c r="X171" s="138">
        <v>0</v>
      </c>
      <c r="Y171" s="138">
        <f t="shared" si="17"/>
        <v>0</v>
      </c>
      <c r="Z171" s="138">
        <v>0</v>
      </c>
      <c r="AA171" s="139">
        <f t="shared" si="18"/>
        <v>0</v>
      </c>
      <c r="AR171" s="15" t="s">
        <v>133</v>
      </c>
      <c r="AT171" s="15" t="s">
        <v>129</v>
      </c>
      <c r="AU171" s="15" t="s">
        <v>72</v>
      </c>
      <c r="AY171" s="15" t="s">
        <v>134</v>
      </c>
      <c r="BE171" s="96">
        <f t="shared" si="19"/>
        <v>0</v>
      </c>
      <c r="BF171" s="96">
        <f t="shared" si="20"/>
        <v>0</v>
      </c>
      <c r="BG171" s="96">
        <f t="shared" si="21"/>
        <v>0</v>
      </c>
      <c r="BH171" s="96">
        <f t="shared" si="22"/>
        <v>0</v>
      </c>
      <c r="BI171" s="96">
        <f t="shared" si="23"/>
        <v>0</v>
      </c>
      <c r="BJ171" s="15" t="s">
        <v>108</v>
      </c>
      <c r="BK171" s="140">
        <f t="shared" si="24"/>
        <v>0</v>
      </c>
      <c r="BL171" s="15" t="s">
        <v>133</v>
      </c>
      <c r="BM171" s="15" t="s">
        <v>355</v>
      </c>
    </row>
    <row r="172" spans="2:65" s="1" customFormat="1" ht="16.5" customHeight="1" x14ac:dyDescent="0.3">
      <c r="B172" s="115"/>
      <c r="C172" s="133" t="s">
        <v>356</v>
      </c>
      <c r="D172" s="133" t="s">
        <v>129</v>
      </c>
      <c r="E172" s="134" t="s">
        <v>357</v>
      </c>
      <c r="F172" s="207" t="s">
        <v>358</v>
      </c>
      <c r="G172" s="207"/>
      <c r="H172" s="207"/>
      <c r="I172" s="207"/>
      <c r="J172" s="135" t="s">
        <v>132</v>
      </c>
      <c r="K172" s="136">
        <v>70</v>
      </c>
      <c r="L172" s="208">
        <v>0</v>
      </c>
      <c r="M172" s="208"/>
      <c r="N172" s="209">
        <f t="shared" si="15"/>
        <v>0</v>
      </c>
      <c r="O172" s="209"/>
      <c r="P172" s="209"/>
      <c r="Q172" s="209"/>
      <c r="R172" s="118"/>
      <c r="T172" s="137" t="s">
        <v>5</v>
      </c>
      <c r="U172" s="39" t="s">
        <v>39</v>
      </c>
      <c r="V172" s="31"/>
      <c r="W172" s="138">
        <f t="shared" si="16"/>
        <v>0</v>
      </c>
      <c r="X172" s="138">
        <v>0</v>
      </c>
      <c r="Y172" s="138">
        <f t="shared" si="17"/>
        <v>0</v>
      </c>
      <c r="Z172" s="138">
        <v>0</v>
      </c>
      <c r="AA172" s="139">
        <f t="shared" si="18"/>
        <v>0</v>
      </c>
      <c r="AR172" s="15" t="s">
        <v>133</v>
      </c>
      <c r="AT172" s="15" t="s">
        <v>129</v>
      </c>
      <c r="AU172" s="15" t="s">
        <v>72</v>
      </c>
      <c r="AY172" s="15" t="s">
        <v>134</v>
      </c>
      <c r="BE172" s="96">
        <f t="shared" si="19"/>
        <v>0</v>
      </c>
      <c r="BF172" s="96">
        <f t="shared" si="20"/>
        <v>0</v>
      </c>
      <c r="BG172" s="96">
        <f t="shared" si="21"/>
        <v>0</v>
      </c>
      <c r="BH172" s="96">
        <f t="shared" si="22"/>
        <v>0</v>
      </c>
      <c r="BI172" s="96">
        <f t="shared" si="23"/>
        <v>0</v>
      </c>
      <c r="BJ172" s="15" t="s">
        <v>108</v>
      </c>
      <c r="BK172" s="140">
        <f t="shared" si="24"/>
        <v>0</v>
      </c>
      <c r="BL172" s="15" t="s">
        <v>133</v>
      </c>
      <c r="BM172" s="15" t="s">
        <v>359</v>
      </c>
    </row>
    <row r="173" spans="2:65" s="1" customFormat="1" ht="25.5" customHeight="1" x14ac:dyDescent="0.3">
      <c r="B173" s="115"/>
      <c r="C173" s="133" t="s">
        <v>360</v>
      </c>
      <c r="D173" s="133" t="s">
        <v>129</v>
      </c>
      <c r="E173" s="134" t="s">
        <v>361</v>
      </c>
      <c r="F173" s="207" t="s">
        <v>362</v>
      </c>
      <c r="G173" s="207"/>
      <c r="H173" s="207"/>
      <c r="I173" s="207"/>
      <c r="J173" s="135" t="s">
        <v>132</v>
      </c>
      <c r="K173" s="136">
        <v>150</v>
      </c>
      <c r="L173" s="208">
        <v>0</v>
      </c>
      <c r="M173" s="208"/>
      <c r="N173" s="209">
        <f t="shared" si="15"/>
        <v>0</v>
      </c>
      <c r="O173" s="209"/>
      <c r="P173" s="209"/>
      <c r="Q173" s="209"/>
      <c r="R173" s="118"/>
      <c r="T173" s="137" t="s">
        <v>5</v>
      </c>
      <c r="U173" s="39" t="s">
        <v>39</v>
      </c>
      <c r="V173" s="31"/>
      <c r="W173" s="138">
        <f t="shared" si="16"/>
        <v>0</v>
      </c>
      <c r="X173" s="138">
        <v>0</v>
      </c>
      <c r="Y173" s="138">
        <f t="shared" si="17"/>
        <v>0</v>
      </c>
      <c r="Z173" s="138">
        <v>0</v>
      </c>
      <c r="AA173" s="139">
        <f t="shared" si="18"/>
        <v>0</v>
      </c>
      <c r="AR173" s="15" t="s">
        <v>133</v>
      </c>
      <c r="AT173" s="15" t="s">
        <v>129</v>
      </c>
      <c r="AU173" s="15" t="s">
        <v>72</v>
      </c>
      <c r="AY173" s="15" t="s">
        <v>134</v>
      </c>
      <c r="BE173" s="96">
        <f t="shared" si="19"/>
        <v>0</v>
      </c>
      <c r="BF173" s="96">
        <f t="shared" si="20"/>
        <v>0</v>
      </c>
      <c r="BG173" s="96">
        <f t="shared" si="21"/>
        <v>0</v>
      </c>
      <c r="BH173" s="96">
        <f t="shared" si="22"/>
        <v>0</v>
      </c>
      <c r="BI173" s="96">
        <f t="shared" si="23"/>
        <v>0</v>
      </c>
      <c r="BJ173" s="15" t="s">
        <v>108</v>
      </c>
      <c r="BK173" s="140">
        <f t="shared" si="24"/>
        <v>0</v>
      </c>
      <c r="BL173" s="15" t="s">
        <v>133</v>
      </c>
      <c r="BM173" s="15" t="s">
        <v>363</v>
      </c>
    </row>
    <row r="174" spans="2:65" s="1" customFormat="1" ht="25.5" customHeight="1" x14ac:dyDescent="0.3">
      <c r="B174" s="115"/>
      <c r="C174" s="133" t="s">
        <v>364</v>
      </c>
      <c r="D174" s="133" t="s">
        <v>129</v>
      </c>
      <c r="E174" s="134" t="s">
        <v>365</v>
      </c>
      <c r="F174" s="207" t="s">
        <v>366</v>
      </c>
      <c r="G174" s="207"/>
      <c r="H174" s="207"/>
      <c r="I174" s="207"/>
      <c r="J174" s="135" t="s">
        <v>132</v>
      </c>
      <c r="K174" s="136">
        <v>100</v>
      </c>
      <c r="L174" s="208">
        <v>0</v>
      </c>
      <c r="M174" s="208"/>
      <c r="N174" s="209">
        <f t="shared" si="15"/>
        <v>0</v>
      </c>
      <c r="O174" s="209"/>
      <c r="P174" s="209"/>
      <c r="Q174" s="209"/>
      <c r="R174" s="118"/>
      <c r="T174" s="137" t="s">
        <v>5</v>
      </c>
      <c r="U174" s="39" t="s">
        <v>39</v>
      </c>
      <c r="V174" s="31"/>
      <c r="W174" s="138">
        <f t="shared" si="16"/>
        <v>0</v>
      </c>
      <c r="X174" s="138">
        <v>0</v>
      </c>
      <c r="Y174" s="138">
        <f t="shared" si="17"/>
        <v>0</v>
      </c>
      <c r="Z174" s="138">
        <v>0</v>
      </c>
      <c r="AA174" s="139">
        <f t="shared" si="18"/>
        <v>0</v>
      </c>
      <c r="AR174" s="15" t="s">
        <v>133</v>
      </c>
      <c r="AT174" s="15" t="s">
        <v>129</v>
      </c>
      <c r="AU174" s="15" t="s">
        <v>72</v>
      </c>
      <c r="AY174" s="15" t="s">
        <v>134</v>
      </c>
      <c r="BE174" s="96">
        <f t="shared" si="19"/>
        <v>0</v>
      </c>
      <c r="BF174" s="96">
        <f t="shared" si="20"/>
        <v>0</v>
      </c>
      <c r="BG174" s="96">
        <f t="shared" si="21"/>
        <v>0</v>
      </c>
      <c r="BH174" s="96">
        <f t="shared" si="22"/>
        <v>0</v>
      </c>
      <c r="BI174" s="96">
        <f t="shared" si="23"/>
        <v>0</v>
      </c>
      <c r="BJ174" s="15" t="s">
        <v>108</v>
      </c>
      <c r="BK174" s="140">
        <f t="shared" si="24"/>
        <v>0</v>
      </c>
      <c r="BL174" s="15" t="s">
        <v>133</v>
      </c>
      <c r="BM174" s="15" t="s">
        <v>367</v>
      </c>
    </row>
    <row r="175" spans="2:65" s="1" customFormat="1" ht="25.5" customHeight="1" x14ac:dyDescent="0.3">
      <c r="B175" s="115"/>
      <c r="C175" s="133" t="s">
        <v>368</v>
      </c>
      <c r="D175" s="133" t="s">
        <v>129</v>
      </c>
      <c r="E175" s="134" t="s">
        <v>369</v>
      </c>
      <c r="F175" s="207" t="s">
        <v>370</v>
      </c>
      <c r="G175" s="207"/>
      <c r="H175" s="207"/>
      <c r="I175" s="207"/>
      <c r="J175" s="135" t="s">
        <v>132</v>
      </c>
      <c r="K175" s="136">
        <v>20</v>
      </c>
      <c r="L175" s="208">
        <v>0</v>
      </c>
      <c r="M175" s="208"/>
      <c r="N175" s="209">
        <f t="shared" si="15"/>
        <v>0</v>
      </c>
      <c r="O175" s="209"/>
      <c r="P175" s="209"/>
      <c r="Q175" s="209"/>
      <c r="R175" s="118"/>
      <c r="T175" s="137" t="s">
        <v>5</v>
      </c>
      <c r="U175" s="39" t="s">
        <v>39</v>
      </c>
      <c r="V175" s="31"/>
      <c r="W175" s="138">
        <f t="shared" si="16"/>
        <v>0</v>
      </c>
      <c r="X175" s="138">
        <v>0</v>
      </c>
      <c r="Y175" s="138">
        <f t="shared" si="17"/>
        <v>0</v>
      </c>
      <c r="Z175" s="138">
        <v>0</v>
      </c>
      <c r="AA175" s="139">
        <f t="shared" si="18"/>
        <v>0</v>
      </c>
      <c r="AR175" s="15" t="s">
        <v>133</v>
      </c>
      <c r="AT175" s="15" t="s">
        <v>129</v>
      </c>
      <c r="AU175" s="15" t="s">
        <v>72</v>
      </c>
      <c r="AY175" s="15" t="s">
        <v>134</v>
      </c>
      <c r="BE175" s="96">
        <f t="shared" si="19"/>
        <v>0</v>
      </c>
      <c r="BF175" s="96">
        <f t="shared" si="20"/>
        <v>0</v>
      </c>
      <c r="BG175" s="96">
        <f t="shared" si="21"/>
        <v>0</v>
      </c>
      <c r="BH175" s="96">
        <f t="shared" si="22"/>
        <v>0</v>
      </c>
      <c r="BI175" s="96">
        <f t="shared" si="23"/>
        <v>0</v>
      </c>
      <c r="BJ175" s="15" t="s">
        <v>108</v>
      </c>
      <c r="BK175" s="140">
        <f t="shared" si="24"/>
        <v>0</v>
      </c>
      <c r="BL175" s="15" t="s">
        <v>133</v>
      </c>
      <c r="BM175" s="15" t="s">
        <v>371</v>
      </c>
    </row>
    <row r="176" spans="2:65" s="1" customFormat="1" ht="25.5" customHeight="1" x14ac:dyDescent="0.3">
      <c r="B176" s="115"/>
      <c r="C176" s="133" t="s">
        <v>372</v>
      </c>
      <c r="D176" s="133" t="s">
        <v>129</v>
      </c>
      <c r="E176" s="134" t="s">
        <v>373</v>
      </c>
      <c r="F176" s="207" t="s">
        <v>374</v>
      </c>
      <c r="G176" s="207"/>
      <c r="H176" s="207"/>
      <c r="I176" s="207"/>
      <c r="J176" s="135" t="s">
        <v>147</v>
      </c>
      <c r="K176" s="136">
        <v>17</v>
      </c>
      <c r="L176" s="208">
        <v>0</v>
      </c>
      <c r="M176" s="208"/>
      <c r="N176" s="209">
        <f t="shared" si="15"/>
        <v>0</v>
      </c>
      <c r="O176" s="209"/>
      <c r="P176" s="209"/>
      <c r="Q176" s="209"/>
      <c r="R176" s="118"/>
      <c r="T176" s="137" t="s">
        <v>5</v>
      </c>
      <c r="U176" s="39" t="s">
        <v>39</v>
      </c>
      <c r="V176" s="31"/>
      <c r="W176" s="138">
        <f t="shared" si="16"/>
        <v>0</v>
      </c>
      <c r="X176" s="138">
        <v>0</v>
      </c>
      <c r="Y176" s="138">
        <f t="shared" si="17"/>
        <v>0</v>
      </c>
      <c r="Z176" s="138">
        <v>0</v>
      </c>
      <c r="AA176" s="139">
        <f t="shared" si="18"/>
        <v>0</v>
      </c>
      <c r="AR176" s="15" t="s">
        <v>133</v>
      </c>
      <c r="AT176" s="15" t="s">
        <v>129</v>
      </c>
      <c r="AU176" s="15" t="s">
        <v>72</v>
      </c>
      <c r="AY176" s="15" t="s">
        <v>134</v>
      </c>
      <c r="BE176" s="96">
        <f t="shared" si="19"/>
        <v>0</v>
      </c>
      <c r="BF176" s="96">
        <f t="shared" si="20"/>
        <v>0</v>
      </c>
      <c r="BG176" s="96">
        <f t="shared" si="21"/>
        <v>0</v>
      </c>
      <c r="BH176" s="96">
        <f t="shared" si="22"/>
        <v>0</v>
      </c>
      <c r="BI176" s="96">
        <f t="shared" si="23"/>
        <v>0</v>
      </c>
      <c r="BJ176" s="15" t="s">
        <v>108</v>
      </c>
      <c r="BK176" s="140">
        <f t="shared" si="24"/>
        <v>0</v>
      </c>
      <c r="BL176" s="15" t="s">
        <v>133</v>
      </c>
      <c r="BM176" s="15" t="s">
        <v>375</v>
      </c>
    </row>
    <row r="177" spans="2:65" s="1" customFormat="1" ht="25.5" customHeight="1" x14ac:dyDescent="0.3">
      <c r="B177" s="115"/>
      <c r="C177" s="133" t="s">
        <v>376</v>
      </c>
      <c r="D177" s="133" t="s">
        <v>129</v>
      </c>
      <c r="E177" s="134" t="s">
        <v>377</v>
      </c>
      <c r="F177" s="207" t="s">
        <v>378</v>
      </c>
      <c r="G177" s="207"/>
      <c r="H177" s="207"/>
      <c r="I177" s="207"/>
      <c r="J177" s="135" t="s">
        <v>147</v>
      </c>
      <c r="K177" s="136">
        <v>17</v>
      </c>
      <c r="L177" s="208">
        <v>0</v>
      </c>
      <c r="M177" s="208"/>
      <c r="N177" s="209">
        <f t="shared" si="15"/>
        <v>0</v>
      </c>
      <c r="O177" s="209"/>
      <c r="P177" s="209"/>
      <c r="Q177" s="209"/>
      <c r="R177" s="118"/>
      <c r="T177" s="137" t="s">
        <v>5</v>
      </c>
      <c r="U177" s="39" t="s">
        <v>39</v>
      </c>
      <c r="V177" s="31"/>
      <c r="W177" s="138">
        <f t="shared" si="16"/>
        <v>0</v>
      </c>
      <c r="X177" s="138">
        <v>0</v>
      </c>
      <c r="Y177" s="138">
        <f t="shared" si="17"/>
        <v>0</v>
      </c>
      <c r="Z177" s="138">
        <v>0</v>
      </c>
      <c r="AA177" s="139">
        <f t="shared" si="18"/>
        <v>0</v>
      </c>
      <c r="AR177" s="15" t="s">
        <v>133</v>
      </c>
      <c r="AT177" s="15" t="s">
        <v>129</v>
      </c>
      <c r="AU177" s="15" t="s">
        <v>72</v>
      </c>
      <c r="AY177" s="15" t="s">
        <v>134</v>
      </c>
      <c r="BE177" s="96">
        <f t="shared" si="19"/>
        <v>0</v>
      </c>
      <c r="BF177" s="96">
        <f t="shared" si="20"/>
        <v>0</v>
      </c>
      <c r="BG177" s="96">
        <f t="shared" si="21"/>
        <v>0</v>
      </c>
      <c r="BH177" s="96">
        <f t="shared" si="22"/>
        <v>0</v>
      </c>
      <c r="BI177" s="96">
        <f t="shared" si="23"/>
        <v>0</v>
      </c>
      <c r="BJ177" s="15" t="s">
        <v>108</v>
      </c>
      <c r="BK177" s="140">
        <f t="shared" si="24"/>
        <v>0</v>
      </c>
      <c r="BL177" s="15" t="s">
        <v>133</v>
      </c>
      <c r="BM177" s="15" t="s">
        <v>379</v>
      </c>
    </row>
    <row r="178" spans="2:65" s="1" customFormat="1" ht="25.5" customHeight="1" x14ac:dyDescent="0.3">
      <c r="B178" s="115"/>
      <c r="C178" s="133" t="s">
        <v>380</v>
      </c>
      <c r="D178" s="133" t="s">
        <v>129</v>
      </c>
      <c r="E178" s="134" t="s">
        <v>381</v>
      </c>
      <c r="F178" s="207" t="s">
        <v>382</v>
      </c>
      <c r="G178" s="207"/>
      <c r="H178" s="207"/>
      <c r="I178" s="207"/>
      <c r="J178" s="135" t="s">
        <v>147</v>
      </c>
      <c r="K178" s="136">
        <v>9</v>
      </c>
      <c r="L178" s="208">
        <v>0</v>
      </c>
      <c r="M178" s="208"/>
      <c r="N178" s="209">
        <f t="shared" si="15"/>
        <v>0</v>
      </c>
      <c r="O178" s="209"/>
      <c r="P178" s="209"/>
      <c r="Q178" s="209"/>
      <c r="R178" s="118"/>
      <c r="T178" s="137" t="s">
        <v>5</v>
      </c>
      <c r="U178" s="39" t="s">
        <v>39</v>
      </c>
      <c r="V178" s="31"/>
      <c r="W178" s="138">
        <f t="shared" si="16"/>
        <v>0</v>
      </c>
      <c r="X178" s="138">
        <v>0</v>
      </c>
      <c r="Y178" s="138">
        <f t="shared" si="17"/>
        <v>0</v>
      </c>
      <c r="Z178" s="138">
        <v>0</v>
      </c>
      <c r="AA178" s="139">
        <f t="shared" si="18"/>
        <v>0</v>
      </c>
      <c r="AR178" s="15" t="s">
        <v>133</v>
      </c>
      <c r="AT178" s="15" t="s">
        <v>129</v>
      </c>
      <c r="AU178" s="15" t="s">
        <v>72</v>
      </c>
      <c r="AY178" s="15" t="s">
        <v>134</v>
      </c>
      <c r="BE178" s="96">
        <f t="shared" si="19"/>
        <v>0</v>
      </c>
      <c r="BF178" s="96">
        <f t="shared" si="20"/>
        <v>0</v>
      </c>
      <c r="BG178" s="96">
        <f t="shared" si="21"/>
        <v>0</v>
      </c>
      <c r="BH178" s="96">
        <f t="shared" si="22"/>
        <v>0</v>
      </c>
      <c r="BI178" s="96">
        <f t="shared" si="23"/>
        <v>0</v>
      </c>
      <c r="BJ178" s="15" t="s">
        <v>108</v>
      </c>
      <c r="BK178" s="140">
        <f t="shared" si="24"/>
        <v>0</v>
      </c>
      <c r="BL178" s="15" t="s">
        <v>133</v>
      </c>
      <c r="BM178" s="15" t="s">
        <v>383</v>
      </c>
    </row>
    <row r="179" spans="2:65" s="1" customFormat="1" ht="16.5" customHeight="1" x14ac:dyDescent="0.3">
      <c r="B179" s="115"/>
      <c r="C179" s="133" t="s">
        <v>384</v>
      </c>
      <c r="D179" s="133" t="s">
        <v>129</v>
      </c>
      <c r="E179" s="134" t="s">
        <v>385</v>
      </c>
      <c r="F179" s="207" t="s">
        <v>386</v>
      </c>
      <c r="G179" s="207"/>
      <c r="H179" s="207"/>
      <c r="I179" s="207"/>
      <c r="J179" s="135" t="s">
        <v>147</v>
      </c>
      <c r="K179" s="136">
        <v>8</v>
      </c>
      <c r="L179" s="208">
        <v>0</v>
      </c>
      <c r="M179" s="208"/>
      <c r="N179" s="209">
        <f t="shared" si="15"/>
        <v>0</v>
      </c>
      <c r="O179" s="209"/>
      <c r="P179" s="209"/>
      <c r="Q179" s="209"/>
      <c r="R179" s="118"/>
      <c r="T179" s="137" t="s">
        <v>5</v>
      </c>
      <c r="U179" s="39" t="s">
        <v>39</v>
      </c>
      <c r="V179" s="31"/>
      <c r="W179" s="138">
        <f t="shared" si="16"/>
        <v>0</v>
      </c>
      <c r="X179" s="138">
        <v>0</v>
      </c>
      <c r="Y179" s="138">
        <f t="shared" si="17"/>
        <v>0</v>
      </c>
      <c r="Z179" s="138">
        <v>0</v>
      </c>
      <c r="AA179" s="139">
        <f t="shared" si="18"/>
        <v>0</v>
      </c>
      <c r="AR179" s="15" t="s">
        <v>133</v>
      </c>
      <c r="AT179" s="15" t="s">
        <v>129</v>
      </c>
      <c r="AU179" s="15" t="s">
        <v>72</v>
      </c>
      <c r="AY179" s="15" t="s">
        <v>134</v>
      </c>
      <c r="BE179" s="96">
        <f t="shared" si="19"/>
        <v>0</v>
      </c>
      <c r="BF179" s="96">
        <f t="shared" si="20"/>
        <v>0</v>
      </c>
      <c r="BG179" s="96">
        <f t="shared" si="21"/>
        <v>0</v>
      </c>
      <c r="BH179" s="96">
        <f t="shared" si="22"/>
        <v>0</v>
      </c>
      <c r="BI179" s="96">
        <f t="shared" si="23"/>
        <v>0</v>
      </c>
      <c r="BJ179" s="15" t="s">
        <v>108</v>
      </c>
      <c r="BK179" s="140">
        <f t="shared" si="24"/>
        <v>0</v>
      </c>
      <c r="BL179" s="15" t="s">
        <v>133</v>
      </c>
      <c r="BM179" s="15" t="s">
        <v>387</v>
      </c>
    </row>
    <row r="180" spans="2:65" s="1" customFormat="1" ht="16.5" customHeight="1" x14ac:dyDescent="0.3">
      <c r="B180" s="115"/>
      <c r="C180" s="133" t="s">
        <v>388</v>
      </c>
      <c r="D180" s="133" t="s">
        <v>129</v>
      </c>
      <c r="E180" s="134" t="s">
        <v>389</v>
      </c>
      <c r="F180" s="207" t="s">
        <v>390</v>
      </c>
      <c r="G180" s="207"/>
      <c r="H180" s="207"/>
      <c r="I180" s="207"/>
      <c r="J180" s="135" t="s">
        <v>147</v>
      </c>
      <c r="K180" s="136">
        <v>1</v>
      </c>
      <c r="L180" s="208">
        <v>0</v>
      </c>
      <c r="M180" s="208"/>
      <c r="N180" s="209">
        <f t="shared" ref="N180:N213" si="25">ROUND(L180*K180,3)</f>
        <v>0</v>
      </c>
      <c r="O180" s="209"/>
      <c r="P180" s="209"/>
      <c r="Q180" s="209"/>
      <c r="R180" s="118"/>
      <c r="T180" s="137" t="s">
        <v>5</v>
      </c>
      <c r="U180" s="39" t="s">
        <v>39</v>
      </c>
      <c r="V180" s="31"/>
      <c r="W180" s="138">
        <f t="shared" ref="W180:W211" si="26">V180*K180</f>
        <v>0</v>
      </c>
      <c r="X180" s="138">
        <v>0</v>
      </c>
      <c r="Y180" s="138">
        <f t="shared" ref="Y180:Y211" si="27">X180*K180</f>
        <v>0</v>
      </c>
      <c r="Z180" s="138">
        <v>0</v>
      </c>
      <c r="AA180" s="139">
        <f t="shared" ref="AA180:AA211" si="28">Z180*K180</f>
        <v>0</v>
      </c>
      <c r="AR180" s="15" t="s">
        <v>133</v>
      </c>
      <c r="AT180" s="15" t="s">
        <v>129</v>
      </c>
      <c r="AU180" s="15" t="s">
        <v>72</v>
      </c>
      <c r="AY180" s="15" t="s">
        <v>134</v>
      </c>
      <c r="BE180" s="96">
        <f t="shared" ref="BE180:BE213" si="29">IF(U180="základná",N180,0)</f>
        <v>0</v>
      </c>
      <c r="BF180" s="96">
        <f t="shared" ref="BF180:BF213" si="30">IF(U180="znížená",N180,0)</f>
        <v>0</v>
      </c>
      <c r="BG180" s="96">
        <f t="shared" ref="BG180:BG213" si="31">IF(U180="zákl. prenesená",N180,0)</f>
        <v>0</v>
      </c>
      <c r="BH180" s="96">
        <f t="shared" ref="BH180:BH213" si="32">IF(U180="zníž. prenesená",N180,0)</f>
        <v>0</v>
      </c>
      <c r="BI180" s="96">
        <f t="shared" ref="BI180:BI213" si="33">IF(U180="nulová",N180,0)</f>
        <v>0</v>
      </c>
      <c r="BJ180" s="15" t="s">
        <v>108</v>
      </c>
      <c r="BK180" s="140">
        <f t="shared" ref="BK180:BK213" si="34">ROUND(L180*K180,3)</f>
        <v>0</v>
      </c>
      <c r="BL180" s="15" t="s">
        <v>133</v>
      </c>
      <c r="BM180" s="15" t="s">
        <v>391</v>
      </c>
    </row>
    <row r="181" spans="2:65" s="1" customFormat="1" ht="25.5" customHeight="1" x14ac:dyDescent="0.3">
      <c r="B181" s="115"/>
      <c r="C181" s="133" t="s">
        <v>392</v>
      </c>
      <c r="D181" s="133" t="s">
        <v>129</v>
      </c>
      <c r="E181" s="134" t="s">
        <v>393</v>
      </c>
      <c r="F181" s="207" t="s">
        <v>394</v>
      </c>
      <c r="G181" s="207"/>
      <c r="H181" s="207"/>
      <c r="I181" s="207"/>
      <c r="J181" s="135" t="s">
        <v>147</v>
      </c>
      <c r="K181" s="136">
        <v>7</v>
      </c>
      <c r="L181" s="208">
        <v>0</v>
      </c>
      <c r="M181" s="208"/>
      <c r="N181" s="209">
        <f t="shared" si="25"/>
        <v>0</v>
      </c>
      <c r="O181" s="209"/>
      <c r="P181" s="209"/>
      <c r="Q181" s="209"/>
      <c r="R181" s="118"/>
      <c r="T181" s="137" t="s">
        <v>5</v>
      </c>
      <c r="U181" s="39" t="s">
        <v>39</v>
      </c>
      <c r="V181" s="31"/>
      <c r="W181" s="138">
        <f t="shared" si="26"/>
        <v>0</v>
      </c>
      <c r="X181" s="138">
        <v>0</v>
      </c>
      <c r="Y181" s="138">
        <f t="shared" si="27"/>
        <v>0</v>
      </c>
      <c r="Z181" s="138">
        <v>0</v>
      </c>
      <c r="AA181" s="139">
        <f t="shared" si="28"/>
        <v>0</v>
      </c>
      <c r="AR181" s="15" t="s">
        <v>133</v>
      </c>
      <c r="AT181" s="15" t="s">
        <v>129</v>
      </c>
      <c r="AU181" s="15" t="s">
        <v>72</v>
      </c>
      <c r="AY181" s="15" t="s">
        <v>134</v>
      </c>
      <c r="BE181" s="96">
        <f t="shared" si="29"/>
        <v>0</v>
      </c>
      <c r="BF181" s="96">
        <f t="shared" si="30"/>
        <v>0</v>
      </c>
      <c r="BG181" s="96">
        <f t="shared" si="31"/>
        <v>0</v>
      </c>
      <c r="BH181" s="96">
        <f t="shared" si="32"/>
        <v>0</v>
      </c>
      <c r="BI181" s="96">
        <f t="shared" si="33"/>
        <v>0</v>
      </c>
      <c r="BJ181" s="15" t="s">
        <v>108</v>
      </c>
      <c r="BK181" s="140">
        <f t="shared" si="34"/>
        <v>0</v>
      </c>
      <c r="BL181" s="15" t="s">
        <v>133</v>
      </c>
      <c r="BM181" s="15" t="s">
        <v>395</v>
      </c>
    </row>
    <row r="182" spans="2:65" s="1" customFormat="1" ht="25.5" customHeight="1" x14ac:dyDescent="0.3">
      <c r="B182" s="115"/>
      <c r="C182" s="133" t="s">
        <v>396</v>
      </c>
      <c r="D182" s="133" t="s">
        <v>129</v>
      </c>
      <c r="E182" s="134" t="s">
        <v>397</v>
      </c>
      <c r="F182" s="207" t="s">
        <v>398</v>
      </c>
      <c r="G182" s="207"/>
      <c r="H182" s="207"/>
      <c r="I182" s="207"/>
      <c r="J182" s="135" t="s">
        <v>147</v>
      </c>
      <c r="K182" s="136">
        <v>3</v>
      </c>
      <c r="L182" s="208">
        <v>0</v>
      </c>
      <c r="M182" s="208"/>
      <c r="N182" s="209">
        <f t="shared" si="25"/>
        <v>0</v>
      </c>
      <c r="O182" s="209"/>
      <c r="P182" s="209"/>
      <c r="Q182" s="209"/>
      <c r="R182" s="118"/>
      <c r="T182" s="137" t="s">
        <v>5</v>
      </c>
      <c r="U182" s="39" t="s">
        <v>39</v>
      </c>
      <c r="V182" s="31"/>
      <c r="W182" s="138">
        <f t="shared" si="26"/>
        <v>0</v>
      </c>
      <c r="X182" s="138">
        <v>0</v>
      </c>
      <c r="Y182" s="138">
        <f t="shared" si="27"/>
        <v>0</v>
      </c>
      <c r="Z182" s="138">
        <v>0</v>
      </c>
      <c r="AA182" s="139">
        <f t="shared" si="28"/>
        <v>0</v>
      </c>
      <c r="AR182" s="15" t="s">
        <v>133</v>
      </c>
      <c r="AT182" s="15" t="s">
        <v>129</v>
      </c>
      <c r="AU182" s="15" t="s">
        <v>72</v>
      </c>
      <c r="AY182" s="15" t="s">
        <v>134</v>
      </c>
      <c r="BE182" s="96">
        <f t="shared" si="29"/>
        <v>0</v>
      </c>
      <c r="BF182" s="96">
        <f t="shared" si="30"/>
        <v>0</v>
      </c>
      <c r="BG182" s="96">
        <f t="shared" si="31"/>
        <v>0</v>
      </c>
      <c r="BH182" s="96">
        <f t="shared" si="32"/>
        <v>0</v>
      </c>
      <c r="BI182" s="96">
        <f t="shared" si="33"/>
        <v>0</v>
      </c>
      <c r="BJ182" s="15" t="s">
        <v>108</v>
      </c>
      <c r="BK182" s="140">
        <f t="shared" si="34"/>
        <v>0</v>
      </c>
      <c r="BL182" s="15" t="s">
        <v>133</v>
      </c>
      <c r="BM182" s="15" t="s">
        <v>399</v>
      </c>
    </row>
    <row r="183" spans="2:65" s="1" customFormat="1" ht="25.5" customHeight="1" x14ac:dyDescent="0.3">
      <c r="B183" s="115"/>
      <c r="C183" s="133" t="s">
        <v>400</v>
      </c>
      <c r="D183" s="133" t="s">
        <v>129</v>
      </c>
      <c r="E183" s="134" t="s">
        <v>401</v>
      </c>
      <c r="F183" s="207" t="s">
        <v>402</v>
      </c>
      <c r="G183" s="207"/>
      <c r="H183" s="207"/>
      <c r="I183" s="207"/>
      <c r="J183" s="135" t="s">
        <v>147</v>
      </c>
      <c r="K183" s="136">
        <v>53</v>
      </c>
      <c r="L183" s="208">
        <v>0</v>
      </c>
      <c r="M183" s="208"/>
      <c r="N183" s="209">
        <f t="shared" si="25"/>
        <v>0</v>
      </c>
      <c r="O183" s="209"/>
      <c r="P183" s="209"/>
      <c r="Q183" s="209"/>
      <c r="R183" s="118"/>
      <c r="T183" s="137" t="s">
        <v>5</v>
      </c>
      <c r="U183" s="39" t="s">
        <v>39</v>
      </c>
      <c r="V183" s="31"/>
      <c r="W183" s="138">
        <f t="shared" si="26"/>
        <v>0</v>
      </c>
      <c r="X183" s="138">
        <v>0</v>
      </c>
      <c r="Y183" s="138">
        <f t="shared" si="27"/>
        <v>0</v>
      </c>
      <c r="Z183" s="138">
        <v>0</v>
      </c>
      <c r="AA183" s="139">
        <f t="shared" si="28"/>
        <v>0</v>
      </c>
      <c r="AR183" s="15" t="s">
        <v>133</v>
      </c>
      <c r="AT183" s="15" t="s">
        <v>129</v>
      </c>
      <c r="AU183" s="15" t="s">
        <v>72</v>
      </c>
      <c r="AY183" s="15" t="s">
        <v>134</v>
      </c>
      <c r="BE183" s="96">
        <f t="shared" si="29"/>
        <v>0</v>
      </c>
      <c r="BF183" s="96">
        <f t="shared" si="30"/>
        <v>0</v>
      </c>
      <c r="BG183" s="96">
        <f t="shared" si="31"/>
        <v>0</v>
      </c>
      <c r="BH183" s="96">
        <f t="shared" si="32"/>
        <v>0</v>
      </c>
      <c r="BI183" s="96">
        <f t="shared" si="33"/>
        <v>0</v>
      </c>
      <c r="BJ183" s="15" t="s">
        <v>108</v>
      </c>
      <c r="BK183" s="140">
        <f t="shared" si="34"/>
        <v>0</v>
      </c>
      <c r="BL183" s="15" t="s">
        <v>133</v>
      </c>
      <c r="BM183" s="15" t="s">
        <v>403</v>
      </c>
    </row>
    <row r="184" spans="2:65" s="1" customFormat="1" ht="25.5" customHeight="1" x14ac:dyDescent="0.3">
      <c r="B184" s="115"/>
      <c r="C184" s="133" t="s">
        <v>404</v>
      </c>
      <c r="D184" s="133" t="s">
        <v>129</v>
      </c>
      <c r="E184" s="134" t="s">
        <v>405</v>
      </c>
      <c r="F184" s="207" t="s">
        <v>406</v>
      </c>
      <c r="G184" s="207"/>
      <c r="H184" s="207"/>
      <c r="I184" s="207"/>
      <c r="J184" s="135" t="s">
        <v>147</v>
      </c>
      <c r="K184" s="136">
        <v>19</v>
      </c>
      <c r="L184" s="208">
        <v>0</v>
      </c>
      <c r="M184" s="208"/>
      <c r="N184" s="209">
        <f t="shared" si="25"/>
        <v>0</v>
      </c>
      <c r="O184" s="209"/>
      <c r="P184" s="209"/>
      <c r="Q184" s="209"/>
      <c r="R184" s="118"/>
      <c r="T184" s="137" t="s">
        <v>5</v>
      </c>
      <c r="U184" s="39" t="s">
        <v>39</v>
      </c>
      <c r="V184" s="31"/>
      <c r="W184" s="138">
        <f t="shared" si="26"/>
        <v>0</v>
      </c>
      <c r="X184" s="138">
        <v>0</v>
      </c>
      <c r="Y184" s="138">
        <f t="shared" si="27"/>
        <v>0</v>
      </c>
      <c r="Z184" s="138">
        <v>0</v>
      </c>
      <c r="AA184" s="139">
        <f t="shared" si="28"/>
        <v>0</v>
      </c>
      <c r="AR184" s="15" t="s">
        <v>133</v>
      </c>
      <c r="AT184" s="15" t="s">
        <v>129</v>
      </c>
      <c r="AU184" s="15" t="s">
        <v>72</v>
      </c>
      <c r="AY184" s="15" t="s">
        <v>134</v>
      </c>
      <c r="BE184" s="96">
        <f t="shared" si="29"/>
        <v>0</v>
      </c>
      <c r="BF184" s="96">
        <f t="shared" si="30"/>
        <v>0</v>
      </c>
      <c r="BG184" s="96">
        <f t="shared" si="31"/>
        <v>0</v>
      </c>
      <c r="BH184" s="96">
        <f t="shared" si="32"/>
        <v>0</v>
      </c>
      <c r="BI184" s="96">
        <f t="shared" si="33"/>
        <v>0</v>
      </c>
      <c r="BJ184" s="15" t="s">
        <v>108</v>
      </c>
      <c r="BK184" s="140">
        <f t="shared" si="34"/>
        <v>0</v>
      </c>
      <c r="BL184" s="15" t="s">
        <v>133</v>
      </c>
      <c r="BM184" s="15" t="s">
        <v>407</v>
      </c>
    </row>
    <row r="185" spans="2:65" s="1" customFormat="1" ht="38.25" customHeight="1" x14ac:dyDescent="0.3">
      <c r="B185" s="115"/>
      <c r="C185" s="133" t="s">
        <v>408</v>
      </c>
      <c r="D185" s="133" t="s">
        <v>129</v>
      </c>
      <c r="E185" s="134" t="s">
        <v>409</v>
      </c>
      <c r="F185" s="207" t="s">
        <v>410</v>
      </c>
      <c r="G185" s="207"/>
      <c r="H185" s="207"/>
      <c r="I185" s="207"/>
      <c r="J185" s="135" t="s">
        <v>147</v>
      </c>
      <c r="K185" s="136">
        <v>32</v>
      </c>
      <c r="L185" s="208">
        <v>0</v>
      </c>
      <c r="M185" s="208"/>
      <c r="N185" s="209">
        <f t="shared" si="25"/>
        <v>0</v>
      </c>
      <c r="O185" s="209"/>
      <c r="P185" s="209"/>
      <c r="Q185" s="209"/>
      <c r="R185" s="118"/>
      <c r="T185" s="137" t="s">
        <v>5</v>
      </c>
      <c r="U185" s="39" t="s">
        <v>39</v>
      </c>
      <c r="V185" s="31"/>
      <c r="W185" s="138">
        <f t="shared" si="26"/>
        <v>0</v>
      </c>
      <c r="X185" s="138">
        <v>0</v>
      </c>
      <c r="Y185" s="138">
        <f t="shared" si="27"/>
        <v>0</v>
      </c>
      <c r="Z185" s="138">
        <v>0</v>
      </c>
      <c r="AA185" s="139">
        <f t="shared" si="28"/>
        <v>0</v>
      </c>
      <c r="AR185" s="15" t="s">
        <v>133</v>
      </c>
      <c r="AT185" s="15" t="s">
        <v>129</v>
      </c>
      <c r="AU185" s="15" t="s">
        <v>72</v>
      </c>
      <c r="AY185" s="15" t="s">
        <v>134</v>
      </c>
      <c r="BE185" s="96">
        <f t="shared" si="29"/>
        <v>0</v>
      </c>
      <c r="BF185" s="96">
        <f t="shared" si="30"/>
        <v>0</v>
      </c>
      <c r="BG185" s="96">
        <f t="shared" si="31"/>
        <v>0</v>
      </c>
      <c r="BH185" s="96">
        <f t="shared" si="32"/>
        <v>0</v>
      </c>
      <c r="BI185" s="96">
        <f t="shared" si="33"/>
        <v>0</v>
      </c>
      <c r="BJ185" s="15" t="s">
        <v>108</v>
      </c>
      <c r="BK185" s="140">
        <f t="shared" si="34"/>
        <v>0</v>
      </c>
      <c r="BL185" s="15" t="s">
        <v>133</v>
      </c>
      <c r="BM185" s="15" t="s">
        <v>411</v>
      </c>
    </row>
    <row r="186" spans="2:65" s="1" customFormat="1" ht="25.5" customHeight="1" x14ac:dyDescent="0.3">
      <c r="B186" s="115"/>
      <c r="C186" s="133" t="s">
        <v>412</v>
      </c>
      <c r="D186" s="133" t="s">
        <v>129</v>
      </c>
      <c r="E186" s="134" t="s">
        <v>413</v>
      </c>
      <c r="F186" s="207" t="s">
        <v>414</v>
      </c>
      <c r="G186" s="207"/>
      <c r="H186" s="207"/>
      <c r="I186" s="207"/>
      <c r="J186" s="135" t="s">
        <v>147</v>
      </c>
      <c r="K186" s="136">
        <v>88</v>
      </c>
      <c r="L186" s="208">
        <v>0</v>
      </c>
      <c r="M186" s="208"/>
      <c r="N186" s="209">
        <f t="shared" si="25"/>
        <v>0</v>
      </c>
      <c r="O186" s="209"/>
      <c r="P186" s="209"/>
      <c r="Q186" s="209"/>
      <c r="R186" s="118"/>
      <c r="T186" s="137" t="s">
        <v>5</v>
      </c>
      <c r="U186" s="39" t="s">
        <v>39</v>
      </c>
      <c r="V186" s="31"/>
      <c r="W186" s="138">
        <f t="shared" si="26"/>
        <v>0</v>
      </c>
      <c r="X186" s="138">
        <v>0</v>
      </c>
      <c r="Y186" s="138">
        <f t="shared" si="27"/>
        <v>0</v>
      </c>
      <c r="Z186" s="138">
        <v>0</v>
      </c>
      <c r="AA186" s="139">
        <f t="shared" si="28"/>
        <v>0</v>
      </c>
      <c r="AR186" s="15" t="s">
        <v>133</v>
      </c>
      <c r="AT186" s="15" t="s">
        <v>129</v>
      </c>
      <c r="AU186" s="15" t="s">
        <v>72</v>
      </c>
      <c r="AY186" s="15" t="s">
        <v>134</v>
      </c>
      <c r="BE186" s="96">
        <f t="shared" si="29"/>
        <v>0</v>
      </c>
      <c r="BF186" s="96">
        <f t="shared" si="30"/>
        <v>0</v>
      </c>
      <c r="BG186" s="96">
        <f t="shared" si="31"/>
        <v>0</v>
      </c>
      <c r="BH186" s="96">
        <f t="shared" si="32"/>
        <v>0</v>
      </c>
      <c r="BI186" s="96">
        <f t="shared" si="33"/>
        <v>0</v>
      </c>
      <c r="BJ186" s="15" t="s">
        <v>108</v>
      </c>
      <c r="BK186" s="140">
        <f t="shared" si="34"/>
        <v>0</v>
      </c>
      <c r="BL186" s="15" t="s">
        <v>133</v>
      </c>
      <c r="BM186" s="15" t="s">
        <v>415</v>
      </c>
    </row>
    <row r="187" spans="2:65" s="1" customFormat="1" ht="25.5" customHeight="1" x14ac:dyDescent="0.3">
      <c r="B187" s="115"/>
      <c r="C187" s="133" t="s">
        <v>108</v>
      </c>
      <c r="D187" s="133" t="s">
        <v>129</v>
      </c>
      <c r="E187" s="134" t="s">
        <v>416</v>
      </c>
      <c r="F187" s="207" t="s">
        <v>417</v>
      </c>
      <c r="G187" s="207"/>
      <c r="H187" s="207"/>
      <c r="I187" s="207"/>
      <c r="J187" s="135" t="s">
        <v>132</v>
      </c>
      <c r="K187" s="136">
        <v>1100</v>
      </c>
      <c r="L187" s="208">
        <v>0</v>
      </c>
      <c r="M187" s="208"/>
      <c r="N187" s="209">
        <f t="shared" si="25"/>
        <v>0</v>
      </c>
      <c r="O187" s="209"/>
      <c r="P187" s="209"/>
      <c r="Q187" s="209"/>
      <c r="R187" s="118"/>
      <c r="T187" s="137" t="s">
        <v>5</v>
      </c>
      <c r="U187" s="39" t="s">
        <v>39</v>
      </c>
      <c r="V187" s="31"/>
      <c r="W187" s="138">
        <f t="shared" si="26"/>
        <v>0</v>
      </c>
      <c r="X187" s="138">
        <v>0</v>
      </c>
      <c r="Y187" s="138">
        <f t="shared" si="27"/>
        <v>0</v>
      </c>
      <c r="Z187" s="138">
        <v>0</v>
      </c>
      <c r="AA187" s="139">
        <f t="shared" si="28"/>
        <v>0</v>
      </c>
      <c r="AR187" s="15" t="s">
        <v>133</v>
      </c>
      <c r="AT187" s="15" t="s">
        <v>129</v>
      </c>
      <c r="AU187" s="15" t="s">
        <v>72</v>
      </c>
      <c r="AY187" s="15" t="s">
        <v>134</v>
      </c>
      <c r="BE187" s="96">
        <f t="shared" si="29"/>
        <v>0</v>
      </c>
      <c r="BF187" s="96">
        <f t="shared" si="30"/>
        <v>0</v>
      </c>
      <c r="BG187" s="96">
        <f t="shared" si="31"/>
        <v>0</v>
      </c>
      <c r="BH187" s="96">
        <f t="shared" si="32"/>
        <v>0</v>
      </c>
      <c r="BI187" s="96">
        <f t="shared" si="33"/>
        <v>0</v>
      </c>
      <c r="BJ187" s="15" t="s">
        <v>108</v>
      </c>
      <c r="BK187" s="140">
        <f t="shared" si="34"/>
        <v>0</v>
      </c>
      <c r="BL187" s="15" t="s">
        <v>133</v>
      </c>
      <c r="BM187" s="15" t="s">
        <v>418</v>
      </c>
    </row>
    <row r="188" spans="2:65" s="1" customFormat="1" ht="25.5" customHeight="1" x14ac:dyDescent="0.3">
      <c r="B188" s="115"/>
      <c r="C188" s="133" t="s">
        <v>133</v>
      </c>
      <c r="D188" s="133" t="s">
        <v>129</v>
      </c>
      <c r="E188" s="134" t="s">
        <v>419</v>
      </c>
      <c r="F188" s="207" t="s">
        <v>420</v>
      </c>
      <c r="G188" s="207"/>
      <c r="H188" s="207"/>
      <c r="I188" s="207"/>
      <c r="J188" s="135" t="s">
        <v>132</v>
      </c>
      <c r="K188" s="136">
        <v>90</v>
      </c>
      <c r="L188" s="208">
        <v>0</v>
      </c>
      <c r="M188" s="208"/>
      <c r="N188" s="209">
        <f t="shared" si="25"/>
        <v>0</v>
      </c>
      <c r="O188" s="209"/>
      <c r="P188" s="209"/>
      <c r="Q188" s="209"/>
      <c r="R188" s="118"/>
      <c r="T188" s="137" t="s">
        <v>5</v>
      </c>
      <c r="U188" s="39" t="s">
        <v>39</v>
      </c>
      <c r="V188" s="31"/>
      <c r="W188" s="138">
        <f t="shared" si="26"/>
        <v>0</v>
      </c>
      <c r="X188" s="138">
        <v>0</v>
      </c>
      <c r="Y188" s="138">
        <f t="shared" si="27"/>
        <v>0</v>
      </c>
      <c r="Z188" s="138">
        <v>0</v>
      </c>
      <c r="AA188" s="139">
        <f t="shared" si="28"/>
        <v>0</v>
      </c>
      <c r="AR188" s="15" t="s">
        <v>133</v>
      </c>
      <c r="AT188" s="15" t="s">
        <v>129</v>
      </c>
      <c r="AU188" s="15" t="s">
        <v>72</v>
      </c>
      <c r="AY188" s="15" t="s">
        <v>134</v>
      </c>
      <c r="BE188" s="96">
        <f t="shared" si="29"/>
        <v>0</v>
      </c>
      <c r="BF188" s="96">
        <f t="shared" si="30"/>
        <v>0</v>
      </c>
      <c r="BG188" s="96">
        <f t="shared" si="31"/>
        <v>0</v>
      </c>
      <c r="BH188" s="96">
        <f t="shared" si="32"/>
        <v>0</v>
      </c>
      <c r="BI188" s="96">
        <f t="shared" si="33"/>
        <v>0</v>
      </c>
      <c r="BJ188" s="15" t="s">
        <v>108</v>
      </c>
      <c r="BK188" s="140">
        <f t="shared" si="34"/>
        <v>0</v>
      </c>
      <c r="BL188" s="15" t="s">
        <v>133</v>
      </c>
      <c r="BM188" s="15" t="s">
        <v>421</v>
      </c>
    </row>
    <row r="189" spans="2:65" s="1" customFormat="1" ht="38.25" customHeight="1" x14ac:dyDescent="0.3">
      <c r="B189" s="115"/>
      <c r="C189" s="133" t="s">
        <v>422</v>
      </c>
      <c r="D189" s="133" t="s">
        <v>129</v>
      </c>
      <c r="E189" s="134" t="s">
        <v>423</v>
      </c>
      <c r="F189" s="207" t="s">
        <v>424</v>
      </c>
      <c r="G189" s="207"/>
      <c r="H189" s="207"/>
      <c r="I189" s="207"/>
      <c r="J189" s="135" t="s">
        <v>132</v>
      </c>
      <c r="K189" s="136">
        <v>140</v>
      </c>
      <c r="L189" s="208">
        <v>0</v>
      </c>
      <c r="M189" s="208"/>
      <c r="N189" s="209">
        <f t="shared" si="25"/>
        <v>0</v>
      </c>
      <c r="O189" s="209"/>
      <c r="P189" s="209"/>
      <c r="Q189" s="209"/>
      <c r="R189" s="118"/>
      <c r="T189" s="137" t="s">
        <v>5</v>
      </c>
      <c r="U189" s="39" t="s">
        <v>39</v>
      </c>
      <c r="V189" s="31"/>
      <c r="W189" s="138">
        <f t="shared" si="26"/>
        <v>0</v>
      </c>
      <c r="X189" s="138">
        <v>0</v>
      </c>
      <c r="Y189" s="138">
        <f t="shared" si="27"/>
        <v>0</v>
      </c>
      <c r="Z189" s="138">
        <v>0</v>
      </c>
      <c r="AA189" s="139">
        <f t="shared" si="28"/>
        <v>0</v>
      </c>
      <c r="AR189" s="15" t="s">
        <v>133</v>
      </c>
      <c r="AT189" s="15" t="s">
        <v>129</v>
      </c>
      <c r="AU189" s="15" t="s">
        <v>72</v>
      </c>
      <c r="AY189" s="15" t="s">
        <v>134</v>
      </c>
      <c r="BE189" s="96">
        <f t="shared" si="29"/>
        <v>0</v>
      </c>
      <c r="BF189" s="96">
        <f t="shared" si="30"/>
        <v>0</v>
      </c>
      <c r="BG189" s="96">
        <f t="shared" si="31"/>
        <v>0</v>
      </c>
      <c r="BH189" s="96">
        <f t="shared" si="32"/>
        <v>0</v>
      </c>
      <c r="BI189" s="96">
        <f t="shared" si="33"/>
        <v>0</v>
      </c>
      <c r="BJ189" s="15" t="s">
        <v>108</v>
      </c>
      <c r="BK189" s="140">
        <f t="shared" si="34"/>
        <v>0</v>
      </c>
      <c r="BL189" s="15" t="s">
        <v>133</v>
      </c>
      <c r="BM189" s="15" t="s">
        <v>425</v>
      </c>
    </row>
    <row r="190" spans="2:65" s="1" customFormat="1" ht="25.5" customHeight="1" x14ac:dyDescent="0.3">
      <c r="B190" s="115"/>
      <c r="C190" s="133" t="s">
        <v>426</v>
      </c>
      <c r="D190" s="133" t="s">
        <v>129</v>
      </c>
      <c r="E190" s="134" t="s">
        <v>427</v>
      </c>
      <c r="F190" s="207" t="s">
        <v>428</v>
      </c>
      <c r="G190" s="207"/>
      <c r="H190" s="207"/>
      <c r="I190" s="207"/>
      <c r="J190" s="135" t="s">
        <v>147</v>
      </c>
      <c r="K190" s="136">
        <v>90</v>
      </c>
      <c r="L190" s="208">
        <v>0</v>
      </c>
      <c r="M190" s="208"/>
      <c r="N190" s="209">
        <f t="shared" si="25"/>
        <v>0</v>
      </c>
      <c r="O190" s="209"/>
      <c r="P190" s="209"/>
      <c r="Q190" s="209"/>
      <c r="R190" s="118"/>
      <c r="T190" s="137" t="s">
        <v>5</v>
      </c>
      <c r="U190" s="39" t="s">
        <v>39</v>
      </c>
      <c r="V190" s="31"/>
      <c r="W190" s="138">
        <f t="shared" si="26"/>
        <v>0</v>
      </c>
      <c r="X190" s="138">
        <v>0</v>
      </c>
      <c r="Y190" s="138">
        <f t="shared" si="27"/>
        <v>0</v>
      </c>
      <c r="Z190" s="138">
        <v>0</v>
      </c>
      <c r="AA190" s="139">
        <f t="shared" si="28"/>
        <v>0</v>
      </c>
      <c r="AR190" s="15" t="s">
        <v>133</v>
      </c>
      <c r="AT190" s="15" t="s">
        <v>129</v>
      </c>
      <c r="AU190" s="15" t="s">
        <v>72</v>
      </c>
      <c r="AY190" s="15" t="s">
        <v>134</v>
      </c>
      <c r="BE190" s="96">
        <f t="shared" si="29"/>
        <v>0</v>
      </c>
      <c r="BF190" s="96">
        <f t="shared" si="30"/>
        <v>0</v>
      </c>
      <c r="BG190" s="96">
        <f t="shared" si="31"/>
        <v>0</v>
      </c>
      <c r="BH190" s="96">
        <f t="shared" si="32"/>
        <v>0</v>
      </c>
      <c r="BI190" s="96">
        <f t="shared" si="33"/>
        <v>0</v>
      </c>
      <c r="BJ190" s="15" t="s">
        <v>108</v>
      </c>
      <c r="BK190" s="140">
        <f t="shared" si="34"/>
        <v>0</v>
      </c>
      <c r="BL190" s="15" t="s">
        <v>133</v>
      </c>
      <c r="BM190" s="15" t="s">
        <v>429</v>
      </c>
    </row>
    <row r="191" spans="2:65" s="1" customFormat="1" ht="16.5" customHeight="1" x14ac:dyDescent="0.3">
      <c r="B191" s="115"/>
      <c r="C191" s="133" t="s">
        <v>430</v>
      </c>
      <c r="D191" s="133" t="s">
        <v>129</v>
      </c>
      <c r="E191" s="134" t="s">
        <v>431</v>
      </c>
      <c r="F191" s="207" t="s">
        <v>432</v>
      </c>
      <c r="G191" s="207"/>
      <c r="H191" s="207"/>
      <c r="I191" s="207"/>
      <c r="J191" s="135" t="s">
        <v>147</v>
      </c>
      <c r="K191" s="136">
        <v>510</v>
      </c>
      <c r="L191" s="208">
        <v>0</v>
      </c>
      <c r="M191" s="208"/>
      <c r="N191" s="209">
        <f t="shared" si="25"/>
        <v>0</v>
      </c>
      <c r="O191" s="209"/>
      <c r="P191" s="209"/>
      <c r="Q191" s="209"/>
      <c r="R191" s="118"/>
      <c r="T191" s="137" t="s">
        <v>5</v>
      </c>
      <c r="U191" s="39" t="s">
        <v>39</v>
      </c>
      <c r="V191" s="31"/>
      <c r="W191" s="138">
        <f t="shared" si="26"/>
        <v>0</v>
      </c>
      <c r="X191" s="138">
        <v>0</v>
      </c>
      <c r="Y191" s="138">
        <f t="shared" si="27"/>
        <v>0</v>
      </c>
      <c r="Z191" s="138">
        <v>0</v>
      </c>
      <c r="AA191" s="139">
        <f t="shared" si="28"/>
        <v>0</v>
      </c>
      <c r="AR191" s="15" t="s">
        <v>133</v>
      </c>
      <c r="AT191" s="15" t="s">
        <v>129</v>
      </c>
      <c r="AU191" s="15" t="s">
        <v>72</v>
      </c>
      <c r="AY191" s="15" t="s">
        <v>134</v>
      </c>
      <c r="BE191" s="96">
        <f t="shared" si="29"/>
        <v>0</v>
      </c>
      <c r="BF191" s="96">
        <f t="shared" si="30"/>
        <v>0</v>
      </c>
      <c r="BG191" s="96">
        <f t="shared" si="31"/>
        <v>0</v>
      </c>
      <c r="BH191" s="96">
        <f t="shared" si="32"/>
        <v>0</v>
      </c>
      <c r="BI191" s="96">
        <f t="shared" si="33"/>
        <v>0</v>
      </c>
      <c r="BJ191" s="15" t="s">
        <v>108</v>
      </c>
      <c r="BK191" s="140">
        <f t="shared" si="34"/>
        <v>0</v>
      </c>
      <c r="BL191" s="15" t="s">
        <v>133</v>
      </c>
      <c r="BM191" s="15" t="s">
        <v>433</v>
      </c>
    </row>
    <row r="192" spans="2:65" s="1" customFormat="1" ht="16.5" customHeight="1" x14ac:dyDescent="0.3">
      <c r="B192" s="115"/>
      <c r="C192" s="133" t="s">
        <v>434</v>
      </c>
      <c r="D192" s="133" t="s">
        <v>129</v>
      </c>
      <c r="E192" s="134" t="s">
        <v>435</v>
      </c>
      <c r="F192" s="207" t="s">
        <v>436</v>
      </c>
      <c r="G192" s="207"/>
      <c r="H192" s="207"/>
      <c r="I192" s="207"/>
      <c r="J192" s="135" t="s">
        <v>314</v>
      </c>
      <c r="K192" s="136">
        <v>34</v>
      </c>
      <c r="L192" s="208">
        <v>0</v>
      </c>
      <c r="M192" s="208"/>
      <c r="N192" s="209">
        <f t="shared" si="25"/>
        <v>0</v>
      </c>
      <c r="O192" s="209"/>
      <c r="P192" s="209"/>
      <c r="Q192" s="209"/>
      <c r="R192" s="118"/>
      <c r="T192" s="137" t="s">
        <v>5</v>
      </c>
      <c r="U192" s="39" t="s">
        <v>39</v>
      </c>
      <c r="V192" s="31"/>
      <c r="W192" s="138">
        <f t="shared" si="26"/>
        <v>0</v>
      </c>
      <c r="X192" s="138">
        <v>0</v>
      </c>
      <c r="Y192" s="138">
        <f t="shared" si="27"/>
        <v>0</v>
      </c>
      <c r="Z192" s="138">
        <v>0</v>
      </c>
      <c r="AA192" s="139">
        <f t="shared" si="28"/>
        <v>0</v>
      </c>
      <c r="AR192" s="15" t="s">
        <v>133</v>
      </c>
      <c r="AT192" s="15" t="s">
        <v>129</v>
      </c>
      <c r="AU192" s="15" t="s">
        <v>72</v>
      </c>
      <c r="AY192" s="15" t="s">
        <v>134</v>
      </c>
      <c r="BE192" s="96">
        <f t="shared" si="29"/>
        <v>0</v>
      </c>
      <c r="BF192" s="96">
        <f t="shared" si="30"/>
        <v>0</v>
      </c>
      <c r="BG192" s="96">
        <f t="shared" si="31"/>
        <v>0</v>
      </c>
      <c r="BH192" s="96">
        <f t="shared" si="32"/>
        <v>0</v>
      </c>
      <c r="BI192" s="96">
        <f t="shared" si="33"/>
        <v>0</v>
      </c>
      <c r="BJ192" s="15" t="s">
        <v>108</v>
      </c>
      <c r="BK192" s="140">
        <f t="shared" si="34"/>
        <v>0</v>
      </c>
      <c r="BL192" s="15" t="s">
        <v>133</v>
      </c>
      <c r="BM192" s="15" t="s">
        <v>437</v>
      </c>
    </row>
    <row r="193" spans="2:65" s="1" customFormat="1" ht="16.5" customHeight="1" x14ac:dyDescent="0.3">
      <c r="B193" s="115"/>
      <c r="C193" s="133" t="s">
        <v>438</v>
      </c>
      <c r="D193" s="133" t="s">
        <v>129</v>
      </c>
      <c r="E193" s="134" t="s">
        <v>439</v>
      </c>
      <c r="F193" s="207" t="s">
        <v>440</v>
      </c>
      <c r="G193" s="207"/>
      <c r="H193" s="207"/>
      <c r="I193" s="207"/>
      <c r="J193" s="135" t="s">
        <v>314</v>
      </c>
      <c r="K193" s="136">
        <v>1</v>
      </c>
      <c r="L193" s="208">
        <v>0</v>
      </c>
      <c r="M193" s="208"/>
      <c r="N193" s="209">
        <f t="shared" si="25"/>
        <v>0</v>
      </c>
      <c r="O193" s="209"/>
      <c r="P193" s="209"/>
      <c r="Q193" s="209"/>
      <c r="R193" s="118"/>
      <c r="T193" s="137" t="s">
        <v>5</v>
      </c>
      <c r="U193" s="39" t="s">
        <v>39</v>
      </c>
      <c r="V193" s="31"/>
      <c r="W193" s="138">
        <f t="shared" si="26"/>
        <v>0</v>
      </c>
      <c r="X193" s="138">
        <v>0</v>
      </c>
      <c r="Y193" s="138">
        <f t="shared" si="27"/>
        <v>0</v>
      </c>
      <c r="Z193" s="138">
        <v>0</v>
      </c>
      <c r="AA193" s="139">
        <f t="shared" si="28"/>
        <v>0</v>
      </c>
      <c r="AR193" s="15" t="s">
        <v>133</v>
      </c>
      <c r="AT193" s="15" t="s">
        <v>129</v>
      </c>
      <c r="AU193" s="15" t="s">
        <v>72</v>
      </c>
      <c r="AY193" s="15" t="s">
        <v>134</v>
      </c>
      <c r="BE193" s="96">
        <f t="shared" si="29"/>
        <v>0</v>
      </c>
      <c r="BF193" s="96">
        <f t="shared" si="30"/>
        <v>0</v>
      </c>
      <c r="BG193" s="96">
        <f t="shared" si="31"/>
        <v>0</v>
      </c>
      <c r="BH193" s="96">
        <f t="shared" si="32"/>
        <v>0</v>
      </c>
      <c r="BI193" s="96">
        <f t="shared" si="33"/>
        <v>0</v>
      </c>
      <c r="BJ193" s="15" t="s">
        <v>108</v>
      </c>
      <c r="BK193" s="140">
        <f t="shared" si="34"/>
        <v>0</v>
      </c>
      <c r="BL193" s="15" t="s">
        <v>133</v>
      </c>
      <c r="BM193" s="15" t="s">
        <v>441</v>
      </c>
    </row>
    <row r="194" spans="2:65" s="1" customFormat="1" ht="16.5" customHeight="1" x14ac:dyDescent="0.3">
      <c r="B194" s="115"/>
      <c r="C194" s="133" t="s">
        <v>442</v>
      </c>
      <c r="D194" s="133" t="s">
        <v>129</v>
      </c>
      <c r="E194" s="134" t="s">
        <v>443</v>
      </c>
      <c r="F194" s="207" t="s">
        <v>444</v>
      </c>
      <c r="G194" s="207"/>
      <c r="H194" s="207"/>
      <c r="I194" s="207"/>
      <c r="J194" s="135" t="s">
        <v>314</v>
      </c>
      <c r="K194" s="136">
        <v>11</v>
      </c>
      <c r="L194" s="208">
        <v>0</v>
      </c>
      <c r="M194" s="208"/>
      <c r="N194" s="209">
        <f t="shared" si="25"/>
        <v>0</v>
      </c>
      <c r="O194" s="209"/>
      <c r="P194" s="209"/>
      <c r="Q194" s="209"/>
      <c r="R194" s="118"/>
      <c r="T194" s="137" t="s">
        <v>5</v>
      </c>
      <c r="U194" s="39" t="s">
        <v>39</v>
      </c>
      <c r="V194" s="31"/>
      <c r="W194" s="138">
        <f t="shared" si="26"/>
        <v>0</v>
      </c>
      <c r="X194" s="138">
        <v>0</v>
      </c>
      <c r="Y194" s="138">
        <f t="shared" si="27"/>
        <v>0</v>
      </c>
      <c r="Z194" s="138">
        <v>0</v>
      </c>
      <c r="AA194" s="139">
        <f t="shared" si="28"/>
        <v>0</v>
      </c>
      <c r="AR194" s="15" t="s">
        <v>133</v>
      </c>
      <c r="AT194" s="15" t="s">
        <v>129</v>
      </c>
      <c r="AU194" s="15" t="s">
        <v>72</v>
      </c>
      <c r="AY194" s="15" t="s">
        <v>134</v>
      </c>
      <c r="BE194" s="96">
        <f t="shared" si="29"/>
        <v>0</v>
      </c>
      <c r="BF194" s="96">
        <f t="shared" si="30"/>
        <v>0</v>
      </c>
      <c r="BG194" s="96">
        <f t="shared" si="31"/>
        <v>0</v>
      </c>
      <c r="BH194" s="96">
        <f t="shared" si="32"/>
        <v>0</v>
      </c>
      <c r="BI194" s="96">
        <f t="shared" si="33"/>
        <v>0</v>
      </c>
      <c r="BJ194" s="15" t="s">
        <v>108</v>
      </c>
      <c r="BK194" s="140">
        <f t="shared" si="34"/>
        <v>0</v>
      </c>
      <c r="BL194" s="15" t="s">
        <v>133</v>
      </c>
      <c r="BM194" s="15" t="s">
        <v>445</v>
      </c>
    </row>
    <row r="195" spans="2:65" s="1" customFormat="1" ht="16.5" customHeight="1" x14ac:dyDescent="0.3">
      <c r="B195" s="115"/>
      <c r="C195" s="133" t="s">
        <v>446</v>
      </c>
      <c r="D195" s="133" t="s">
        <v>129</v>
      </c>
      <c r="E195" s="134" t="s">
        <v>447</v>
      </c>
      <c r="F195" s="207" t="s">
        <v>448</v>
      </c>
      <c r="G195" s="207"/>
      <c r="H195" s="207"/>
      <c r="I195" s="207"/>
      <c r="J195" s="135" t="s">
        <v>314</v>
      </c>
      <c r="K195" s="136">
        <v>19</v>
      </c>
      <c r="L195" s="208">
        <v>0</v>
      </c>
      <c r="M195" s="208"/>
      <c r="N195" s="209">
        <f t="shared" si="25"/>
        <v>0</v>
      </c>
      <c r="O195" s="209"/>
      <c r="P195" s="209"/>
      <c r="Q195" s="209"/>
      <c r="R195" s="118"/>
      <c r="T195" s="137" t="s">
        <v>5</v>
      </c>
      <c r="U195" s="39" t="s">
        <v>39</v>
      </c>
      <c r="V195" s="31"/>
      <c r="W195" s="138">
        <f t="shared" si="26"/>
        <v>0</v>
      </c>
      <c r="X195" s="138">
        <v>0</v>
      </c>
      <c r="Y195" s="138">
        <f t="shared" si="27"/>
        <v>0</v>
      </c>
      <c r="Z195" s="138">
        <v>0</v>
      </c>
      <c r="AA195" s="139">
        <f t="shared" si="28"/>
        <v>0</v>
      </c>
      <c r="AR195" s="15" t="s">
        <v>133</v>
      </c>
      <c r="AT195" s="15" t="s">
        <v>129</v>
      </c>
      <c r="AU195" s="15" t="s">
        <v>72</v>
      </c>
      <c r="AY195" s="15" t="s">
        <v>134</v>
      </c>
      <c r="BE195" s="96">
        <f t="shared" si="29"/>
        <v>0</v>
      </c>
      <c r="BF195" s="96">
        <f t="shared" si="30"/>
        <v>0</v>
      </c>
      <c r="BG195" s="96">
        <f t="shared" si="31"/>
        <v>0</v>
      </c>
      <c r="BH195" s="96">
        <f t="shared" si="32"/>
        <v>0</v>
      </c>
      <c r="BI195" s="96">
        <f t="shared" si="33"/>
        <v>0</v>
      </c>
      <c r="BJ195" s="15" t="s">
        <v>108</v>
      </c>
      <c r="BK195" s="140">
        <f t="shared" si="34"/>
        <v>0</v>
      </c>
      <c r="BL195" s="15" t="s">
        <v>133</v>
      </c>
      <c r="BM195" s="15" t="s">
        <v>449</v>
      </c>
    </row>
    <row r="196" spans="2:65" s="1" customFormat="1" ht="16.5" customHeight="1" x14ac:dyDescent="0.3">
      <c r="B196" s="115"/>
      <c r="C196" s="133" t="s">
        <v>450</v>
      </c>
      <c r="D196" s="133" t="s">
        <v>129</v>
      </c>
      <c r="E196" s="134" t="s">
        <v>451</v>
      </c>
      <c r="F196" s="207" t="s">
        <v>452</v>
      </c>
      <c r="G196" s="207"/>
      <c r="H196" s="207"/>
      <c r="I196" s="207"/>
      <c r="J196" s="135" t="s">
        <v>314</v>
      </c>
      <c r="K196" s="136">
        <v>2</v>
      </c>
      <c r="L196" s="208">
        <v>0</v>
      </c>
      <c r="M196" s="208"/>
      <c r="N196" s="209">
        <f t="shared" si="25"/>
        <v>0</v>
      </c>
      <c r="O196" s="209"/>
      <c r="P196" s="209"/>
      <c r="Q196" s="209"/>
      <c r="R196" s="118"/>
      <c r="T196" s="137" t="s">
        <v>5</v>
      </c>
      <c r="U196" s="39" t="s">
        <v>39</v>
      </c>
      <c r="V196" s="31"/>
      <c r="W196" s="138">
        <f t="shared" si="26"/>
        <v>0</v>
      </c>
      <c r="X196" s="138">
        <v>0</v>
      </c>
      <c r="Y196" s="138">
        <f t="shared" si="27"/>
        <v>0</v>
      </c>
      <c r="Z196" s="138">
        <v>0</v>
      </c>
      <c r="AA196" s="139">
        <f t="shared" si="28"/>
        <v>0</v>
      </c>
      <c r="AR196" s="15" t="s">
        <v>133</v>
      </c>
      <c r="AT196" s="15" t="s">
        <v>129</v>
      </c>
      <c r="AU196" s="15" t="s">
        <v>72</v>
      </c>
      <c r="AY196" s="15" t="s">
        <v>134</v>
      </c>
      <c r="BE196" s="96">
        <f t="shared" si="29"/>
        <v>0</v>
      </c>
      <c r="BF196" s="96">
        <f t="shared" si="30"/>
        <v>0</v>
      </c>
      <c r="BG196" s="96">
        <f t="shared" si="31"/>
        <v>0</v>
      </c>
      <c r="BH196" s="96">
        <f t="shared" si="32"/>
        <v>0</v>
      </c>
      <c r="BI196" s="96">
        <f t="shared" si="33"/>
        <v>0</v>
      </c>
      <c r="BJ196" s="15" t="s">
        <v>108</v>
      </c>
      <c r="BK196" s="140">
        <f t="shared" si="34"/>
        <v>0</v>
      </c>
      <c r="BL196" s="15" t="s">
        <v>133</v>
      </c>
      <c r="BM196" s="15" t="s">
        <v>453</v>
      </c>
    </row>
    <row r="197" spans="2:65" s="1" customFormat="1" ht="16.5" customHeight="1" x14ac:dyDescent="0.3">
      <c r="B197" s="115"/>
      <c r="C197" s="133" t="s">
        <v>454</v>
      </c>
      <c r="D197" s="133" t="s">
        <v>129</v>
      </c>
      <c r="E197" s="134" t="s">
        <v>455</v>
      </c>
      <c r="F197" s="207" t="s">
        <v>456</v>
      </c>
      <c r="G197" s="207"/>
      <c r="H197" s="207"/>
      <c r="I197" s="207"/>
      <c r="J197" s="135" t="s">
        <v>314</v>
      </c>
      <c r="K197" s="136">
        <v>2</v>
      </c>
      <c r="L197" s="208">
        <v>0</v>
      </c>
      <c r="M197" s="208"/>
      <c r="N197" s="209">
        <f t="shared" si="25"/>
        <v>0</v>
      </c>
      <c r="O197" s="209"/>
      <c r="P197" s="209"/>
      <c r="Q197" s="209"/>
      <c r="R197" s="118"/>
      <c r="T197" s="137" t="s">
        <v>5</v>
      </c>
      <c r="U197" s="39" t="s">
        <v>39</v>
      </c>
      <c r="V197" s="31"/>
      <c r="W197" s="138">
        <f t="shared" si="26"/>
        <v>0</v>
      </c>
      <c r="X197" s="138">
        <v>0</v>
      </c>
      <c r="Y197" s="138">
        <f t="shared" si="27"/>
        <v>0</v>
      </c>
      <c r="Z197" s="138">
        <v>0</v>
      </c>
      <c r="AA197" s="139">
        <f t="shared" si="28"/>
        <v>0</v>
      </c>
      <c r="AR197" s="15" t="s">
        <v>133</v>
      </c>
      <c r="AT197" s="15" t="s">
        <v>129</v>
      </c>
      <c r="AU197" s="15" t="s">
        <v>72</v>
      </c>
      <c r="AY197" s="15" t="s">
        <v>134</v>
      </c>
      <c r="BE197" s="96">
        <f t="shared" si="29"/>
        <v>0</v>
      </c>
      <c r="BF197" s="96">
        <f t="shared" si="30"/>
        <v>0</v>
      </c>
      <c r="BG197" s="96">
        <f t="shared" si="31"/>
        <v>0</v>
      </c>
      <c r="BH197" s="96">
        <f t="shared" si="32"/>
        <v>0</v>
      </c>
      <c r="BI197" s="96">
        <f t="shared" si="33"/>
        <v>0</v>
      </c>
      <c r="BJ197" s="15" t="s">
        <v>108</v>
      </c>
      <c r="BK197" s="140">
        <f t="shared" si="34"/>
        <v>0</v>
      </c>
      <c r="BL197" s="15" t="s">
        <v>133</v>
      </c>
      <c r="BM197" s="15" t="s">
        <v>457</v>
      </c>
    </row>
    <row r="198" spans="2:65" s="1" customFormat="1" ht="16.5" customHeight="1" x14ac:dyDescent="0.3">
      <c r="B198" s="115"/>
      <c r="C198" s="133" t="s">
        <v>458</v>
      </c>
      <c r="D198" s="133" t="s">
        <v>129</v>
      </c>
      <c r="E198" s="134" t="s">
        <v>459</v>
      </c>
      <c r="F198" s="207" t="s">
        <v>460</v>
      </c>
      <c r="G198" s="207"/>
      <c r="H198" s="207"/>
      <c r="I198" s="207"/>
      <c r="J198" s="135" t="s">
        <v>314</v>
      </c>
      <c r="K198" s="136">
        <v>46</v>
      </c>
      <c r="L198" s="208">
        <v>0</v>
      </c>
      <c r="M198" s="208"/>
      <c r="N198" s="209">
        <f t="shared" si="25"/>
        <v>0</v>
      </c>
      <c r="O198" s="209"/>
      <c r="P198" s="209"/>
      <c r="Q198" s="209"/>
      <c r="R198" s="118"/>
      <c r="T198" s="137" t="s">
        <v>5</v>
      </c>
      <c r="U198" s="39" t="s">
        <v>39</v>
      </c>
      <c r="V198" s="31"/>
      <c r="W198" s="138">
        <f t="shared" si="26"/>
        <v>0</v>
      </c>
      <c r="X198" s="138">
        <v>0</v>
      </c>
      <c r="Y198" s="138">
        <f t="shared" si="27"/>
        <v>0</v>
      </c>
      <c r="Z198" s="138">
        <v>0</v>
      </c>
      <c r="AA198" s="139">
        <f t="shared" si="28"/>
        <v>0</v>
      </c>
      <c r="AR198" s="15" t="s">
        <v>133</v>
      </c>
      <c r="AT198" s="15" t="s">
        <v>129</v>
      </c>
      <c r="AU198" s="15" t="s">
        <v>72</v>
      </c>
      <c r="AY198" s="15" t="s">
        <v>134</v>
      </c>
      <c r="BE198" s="96">
        <f t="shared" si="29"/>
        <v>0</v>
      </c>
      <c r="BF198" s="96">
        <f t="shared" si="30"/>
        <v>0</v>
      </c>
      <c r="BG198" s="96">
        <f t="shared" si="31"/>
        <v>0</v>
      </c>
      <c r="BH198" s="96">
        <f t="shared" si="32"/>
        <v>0</v>
      </c>
      <c r="BI198" s="96">
        <f t="shared" si="33"/>
        <v>0</v>
      </c>
      <c r="BJ198" s="15" t="s">
        <v>108</v>
      </c>
      <c r="BK198" s="140">
        <f t="shared" si="34"/>
        <v>0</v>
      </c>
      <c r="BL198" s="15" t="s">
        <v>133</v>
      </c>
      <c r="BM198" s="15" t="s">
        <v>461</v>
      </c>
    </row>
    <row r="199" spans="2:65" s="1" customFormat="1" ht="16.5" customHeight="1" x14ac:dyDescent="0.3">
      <c r="B199" s="115"/>
      <c r="C199" s="133" t="s">
        <v>462</v>
      </c>
      <c r="D199" s="133" t="s">
        <v>129</v>
      </c>
      <c r="E199" s="134" t="s">
        <v>463</v>
      </c>
      <c r="F199" s="207" t="s">
        <v>464</v>
      </c>
      <c r="G199" s="207"/>
      <c r="H199" s="207"/>
      <c r="I199" s="207"/>
      <c r="J199" s="135" t="s">
        <v>314</v>
      </c>
      <c r="K199" s="136">
        <v>10</v>
      </c>
      <c r="L199" s="208">
        <v>0</v>
      </c>
      <c r="M199" s="208"/>
      <c r="N199" s="209">
        <f t="shared" si="25"/>
        <v>0</v>
      </c>
      <c r="O199" s="209"/>
      <c r="P199" s="209"/>
      <c r="Q199" s="209"/>
      <c r="R199" s="118"/>
      <c r="T199" s="137" t="s">
        <v>5</v>
      </c>
      <c r="U199" s="39" t="s">
        <v>39</v>
      </c>
      <c r="V199" s="31"/>
      <c r="W199" s="138">
        <f t="shared" si="26"/>
        <v>0</v>
      </c>
      <c r="X199" s="138">
        <v>0</v>
      </c>
      <c r="Y199" s="138">
        <f t="shared" si="27"/>
        <v>0</v>
      </c>
      <c r="Z199" s="138">
        <v>0</v>
      </c>
      <c r="AA199" s="139">
        <f t="shared" si="28"/>
        <v>0</v>
      </c>
      <c r="AR199" s="15" t="s">
        <v>133</v>
      </c>
      <c r="AT199" s="15" t="s">
        <v>129</v>
      </c>
      <c r="AU199" s="15" t="s">
        <v>72</v>
      </c>
      <c r="AY199" s="15" t="s">
        <v>134</v>
      </c>
      <c r="BE199" s="96">
        <f t="shared" si="29"/>
        <v>0</v>
      </c>
      <c r="BF199" s="96">
        <f t="shared" si="30"/>
        <v>0</v>
      </c>
      <c r="BG199" s="96">
        <f t="shared" si="31"/>
        <v>0</v>
      </c>
      <c r="BH199" s="96">
        <f t="shared" si="32"/>
        <v>0</v>
      </c>
      <c r="BI199" s="96">
        <f t="shared" si="33"/>
        <v>0</v>
      </c>
      <c r="BJ199" s="15" t="s">
        <v>108</v>
      </c>
      <c r="BK199" s="140">
        <f t="shared" si="34"/>
        <v>0</v>
      </c>
      <c r="BL199" s="15" t="s">
        <v>133</v>
      </c>
      <c r="BM199" s="15" t="s">
        <v>465</v>
      </c>
    </row>
    <row r="200" spans="2:65" s="1" customFormat="1" ht="25.5" customHeight="1" x14ac:dyDescent="0.3">
      <c r="B200" s="115"/>
      <c r="C200" s="133" t="s">
        <v>466</v>
      </c>
      <c r="D200" s="133" t="s">
        <v>129</v>
      </c>
      <c r="E200" s="134" t="s">
        <v>467</v>
      </c>
      <c r="F200" s="207" t="s">
        <v>468</v>
      </c>
      <c r="G200" s="207"/>
      <c r="H200" s="207"/>
      <c r="I200" s="207"/>
      <c r="J200" s="135" t="s">
        <v>147</v>
      </c>
      <c r="K200" s="136">
        <v>1</v>
      </c>
      <c r="L200" s="208">
        <v>0</v>
      </c>
      <c r="M200" s="208"/>
      <c r="N200" s="209">
        <f t="shared" si="25"/>
        <v>0</v>
      </c>
      <c r="O200" s="209"/>
      <c r="P200" s="209"/>
      <c r="Q200" s="209"/>
      <c r="R200" s="118"/>
      <c r="T200" s="137" t="s">
        <v>5</v>
      </c>
      <c r="U200" s="39" t="s">
        <v>39</v>
      </c>
      <c r="V200" s="31"/>
      <c r="W200" s="138">
        <f t="shared" si="26"/>
        <v>0</v>
      </c>
      <c r="X200" s="138">
        <v>0</v>
      </c>
      <c r="Y200" s="138">
        <f t="shared" si="27"/>
        <v>0</v>
      </c>
      <c r="Z200" s="138">
        <v>0</v>
      </c>
      <c r="AA200" s="139">
        <f t="shared" si="28"/>
        <v>0</v>
      </c>
      <c r="AR200" s="15" t="s">
        <v>133</v>
      </c>
      <c r="AT200" s="15" t="s">
        <v>129</v>
      </c>
      <c r="AU200" s="15" t="s">
        <v>72</v>
      </c>
      <c r="AY200" s="15" t="s">
        <v>134</v>
      </c>
      <c r="BE200" s="96">
        <f t="shared" si="29"/>
        <v>0</v>
      </c>
      <c r="BF200" s="96">
        <f t="shared" si="30"/>
        <v>0</v>
      </c>
      <c r="BG200" s="96">
        <f t="shared" si="31"/>
        <v>0</v>
      </c>
      <c r="BH200" s="96">
        <f t="shared" si="32"/>
        <v>0</v>
      </c>
      <c r="BI200" s="96">
        <f t="shared" si="33"/>
        <v>0</v>
      </c>
      <c r="BJ200" s="15" t="s">
        <v>108</v>
      </c>
      <c r="BK200" s="140">
        <f t="shared" si="34"/>
        <v>0</v>
      </c>
      <c r="BL200" s="15" t="s">
        <v>133</v>
      </c>
      <c r="BM200" s="15" t="s">
        <v>469</v>
      </c>
    </row>
    <row r="201" spans="2:65" s="1" customFormat="1" ht="38.25" customHeight="1" x14ac:dyDescent="0.3">
      <c r="B201" s="115"/>
      <c r="C201" s="133" t="s">
        <v>470</v>
      </c>
      <c r="D201" s="133" t="s">
        <v>129</v>
      </c>
      <c r="E201" s="134" t="s">
        <v>471</v>
      </c>
      <c r="F201" s="207" t="s">
        <v>472</v>
      </c>
      <c r="G201" s="207"/>
      <c r="H201" s="207"/>
      <c r="I201" s="207"/>
      <c r="J201" s="135" t="s">
        <v>147</v>
      </c>
      <c r="K201" s="136">
        <v>20</v>
      </c>
      <c r="L201" s="208">
        <v>0</v>
      </c>
      <c r="M201" s="208"/>
      <c r="N201" s="209">
        <f t="shared" si="25"/>
        <v>0</v>
      </c>
      <c r="O201" s="209"/>
      <c r="P201" s="209"/>
      <c r="Q201" s="209"/>
      <c r="R201" s="118"/>
      <c r="T201" s="137" t="s">
        <v>5</v>
      </c>
      <c r="U201" s="39" t="s">
        <v>39</v>
      </c>
      <c r="V201" s="31"/>
      <c r="W201" s="138">
        <f t="shared" si="26"/>
        <v>0</v>
      </c>
      <c r="X201" s="138">
        <v>0</v>
      </c>
      <c r="Y201" s="138">
        <f t="shared" si="27"/>
        <v>0</v>
      </c>
      <c r="Z201" s="138">
        <v>0</v>
      </c>
      <c r="AA201" s="139">
        <f t="shared" si="28"/>
        <v>0</v>
      </c>
      <c r="AR201" s="15" t="s">
        <v>133</v>
      </c>
      <c r="AT201" s="15" t="s">
        <v>129</v>
      </c>
      <c r="AU201" s="15" t="s">
        <v>72</v>
      </c>
      <c r="AY201" s="15" t="s">
        <v>134</v>
      </c>
      <c r="BE201" s="96">
        <f t="shared" si="29"/>
        <v>0</v>
      </c>
      <c r="BF201" s="96">
        <f t="shared" si="30"/>
        <v>0</v>
      </c>
      <c r="BG201" s="96">
        <f t="shared" si="31"/>
        <v>0</v>
      </c>
      <c r="BH201" s="96">
        <f t="shared" si="32"/>
        <v>0</v>
      </c>
      <c r="BI201" s="96">
        <f t="shared" si="33"/>
        <v>0</v>
      </c>
      <c r="BJ201" s="15" t="s">
        <v>108</v>
      </c>
      <c r="BK201" s="140">
        <f t="shared" si="34"/>
        <v>0</v>
      </c>
      <c r="BL201" s="15" t="s">
        <v>133</v>
      </c>
      <c r="BM201" s="15" t="s">
        <v>473</v>
      </c>
    </row>
    <row r="202" spans="2:65" s="1" customFormat="1" ht="25.5" customHeight="1" x14ac:dyDescent="0.3">
      <c r="B202" s="115"/>
      <c r="C202" s="133" t="s">
        <v>474</v>
      </c>
      <c r="D202" s="133" t="s">
        <v>129</v>
      </c>
      <c r="E202" s="134" t="s">
        <v>475</v>
      </c>
      <c r="F202" s="207" t="s">
        <v>476</v>
      </c>
      <c r="G202" s="207"/>
      <c r="H202" s="207"/>
      <c r="I202" s="207"/>
      <c r="J202" s="135" t="s">
        <v>147</v>
      </c>
      <c r="K202" s="136">
        <v>20</v>
      </c>
      <c r="L202" s="208">
        <v>0</v>
      </c>
      <c r="M202" s="208"/>
      <c r="N202" s="209">
        <f t="shared" si="25"/>
        <v>0</v>
      </c>
      <c r="O202" s="209"/>
      <c r="P202" s="209"/>
      <c r="Q202" s="209"/>
      <c r="R202" s="118"/>
      <c r="T202" s="137" t="s">
        <v>5</v>
      </c>
      <c r="U202" s="39" t="s">
        <v>39</v>
      </c>
      <c r="V202" s="31"/>
      <c r="W202" s="138">
        <f t="shared" si="26"/>
        <v>0</v>
      </c>
      <c r="X202" s="138">
        <v>0</v>
      </c>
      <c r="Y202" s="138">
        <f t="shared" si="27"/>
        <v>0</v>
      </c>
      <c r="Z202" s="138">
        <v>0</v>
      </c>
      <c r="AA202" s="139">
        <f t="shared" si="28"/>
        <v>0</v>
      </c>
      <c r="AR202" s="15" t="s">
        <v>133</v>
      </c>
      <c r="AT202" s="15" t="s">
        <v>129</v>
      </c>
      <c r="AU202" s="15" t="s">
        <v>72</v>
      </c>
      <c r="AY202" s="15" t="s">
        <v>134</v>
      </c>
      <c r="BE202" s="96">
        <f t="shared" si="29"/>
        <v>0</v>
      </c>
      <c r="BF202" s="96">
        <f t="shared" si="30"/>
        <v>0</v>
      </c>
      <c r="BG202" s="96">
        <f t="shared" si="31"/>
        <v>0</v>
      </c>
      <c r="BH202" s="96">
        <f t="shared" si="32"/>
        <v>0</v>
      </c>
      <c r="BI202" s="96">
        <f t="shared" si="33"/>
        <v>0</v>
      </c>
      <c r="BJ202" s="15" t="s">
        <v>108</v>
      </c>
      <c r="BK202" s="140">
        <f t="shared" si="34"/>
        <v>0</v>
      </c>
      <c r="BL202" s="15" t="s">
        <v>133</v>
      </c>
      <c r="BM202" s="15" t="s">
        <v>477</v>
      </c>
    </row>
    <row r="203" spans="2:65" s="1" customFormat="1" ht="16.5" customHeight="1" x14ac:dyDescent="0.3">
      <c r="B203" s="115"/>
      <c r="C203" s="133" t="s">
        <v>478</v>
      </c>
      <c r="D203" s="133" t="s">
        <v>129</v>
      </c>
      <c r="E203" s="134" t="s">
        <v>479</v>
      </c>
      <c r="F203" s="207" t="s">
        <v>480</v>
      </c>
      <c r="G203" s="207"/>
      <c r="H203" s="207"/>
      <c r="I203" s="207"/>
      <c r="J203" s="135" t="s">
        <v>314</v>
      </c>
      <c r="K203" s="136">
        <v>1</v>
      </c>
      <c r="L203" s="208">
        <v>0</v>
      </c>
      <c r="M203" s="208"/>
      <c r="N203" s="209">
        <f t="shared" si="25"/>
        <v>0</v>
      </c>
      <c r="O203" s="209"/>
      <c r="P203" s="209"/>
      <c r="Q203" s="209"/>
      <c r="R203" s="118"/>
      <c r="T203" s="137" t="s">
        <v>5</v>
      </c>
      <c r="U203" s="39" t="s">
        <v>39</v>
      </c>
      <c r="V203" s="31"/>
      <c r="W203" s="138">
        <f t="shared" si="26"/>
        <v>0</v>
      </c>
      <c r="X203" s="138">
        <v>0</v>
      </c>
      <c r="Y203" s="138">
        <f t="shared" si="27"/>
        <v>0</v>
      </c>
      <c r="Z203" s="138">
        <v>0</v>
      </c>
      <c r="AA203" s="139">
        <f t="shared" si="28"/>
        <v>0</v>
      </c>
      <c r="AR203" s="15" t="s">
        <v>133</v>
      </c>
      <c r="AT203" s="15" t="s">
        <v>129</v>
      </c>
      <c r="AU203" s="15" t="s">
        <v>72</v>
      </c>
      <c r="AY203" s="15" t="s">
        <v>134</v>
      </c>
      <c r="BE203" s="96">
        <f t="shared" si="29"/>
        <v>0</v>
      </c>
      <c r="BF203" s="96">
        <f t="shared" si="30"/>
        <v>0</v>
      </c>
      <c r="BG203" s="96">
        <f t="shared" si="31"/>
        <v>0</v>
      </c>
      <c r="BH203" s="96">
        <f t="shared" si="32"/>
        <v>0</v>
      </c>
      <c r="BI203" s="96">
        <f t="shared" si="33"/>
        <v>0</v>
      </c>
      <c r="BJ203" s="15" t="s">
        <v>108</v>
      </c>
      <c r="BK203" s="140">
        <f t="shared" si="34"/>
        <v>0</v>
      </c>
      <c r="BL203" s="15" t="s">
        <v>133</v>
      </c>
      <c r="BM203" s="15" t="s">
        <v>481</v>
      </c>
    </row>
    <row r="204" spans="2:65" s="1" customFormat="1" ht="16.5" customHeight="1" x14ac:dyDescent="0.3">
      <c r="B204" s="115"/>
      <c r="C204" s="133" t="s">
        <v>482</v>
      </c>
      <c r="D204" s="133" t="s">
        <v>129</v>
      </c>
      <c r="E204" s="134" t="s">
        <v>483</v>
      </c>
      <c r="F204" s="207" t="s">
        <v>484</v>
      </c>
      <c r="G204" s="207"/>
      <c r="H204" s="207"/>
      <c r="I204" s="207"/>
      <c r="J204" s="135" t="s">
        <v>314</v>
      </c>
      <c r="K204" s="136">
        <v>1</v>
      </c>
      <c r="L204" s="208">
        <v>0</v>
      </c>
      <c r="M204" s="208"/>
      <c r="N204" s="209">
        <f t="shared" si="25"/>
        <v>0</v>
      </c>
      <c r="O204" s="209"/>
      <c r="P204" s="209"/>
      <c r="Q204" s="209"/>
      <c r="R204" s="118"/>
      <c r="T204" s="137" t="s">
        <v>5</v>
      </c>
      <c r="U204" s="39" t="s">
        <v>39</v>
      </c>
      <c r="V204" s="31"/>
      <c r="W204" s="138">
        <f t="shared" si="26"/>
        <v>0</v>
      </c>
      <c r="X204" s="138">
        <v>0</v>
      </c>
      <c r="Y204" s="138">
        <f t="shared" si="27"/>
        <v>0</v>
      </c>
      <c r="Z204" s="138">
        <v>0</v>
      </c>
      <c r="AA204" s="139">
        <f t="shared" si="28"/>
        <v>0</v>
      </c>
      <c r="AR204" s="15" t="s">
        <v>133</v>
      </c>
      <c r="AT204" s="15" t="s">
        <v>129</v>
      </c>
      <c r="AU204" s="15" t="s">
        <v>72</v>
      </c>
      <c r="AY204" s="15" t="s">
        <v>134</v>
      </c>
      <c r="BE204" s="96">
        <f t="shared" si="29"/>
        <v>0</v>
      </c>
      <c r="BF204" s="96">
        <f t="shared" si="30"/>
        <v>0</v>
      </c>
      <c r="BG204" s="96">
        <f t="shared" si="31"/>
        <v>0</v>
      </c>
      <c r="BH204" s="96">
        <f t="shared" si="32"/>
        <v>0</v>
      </c>
      <c r="BI204" s="96">
        <f t="shared" si="33"/>
        <v>0</v>
      </c>
      <c r="BJ204" s="15" t="s">
        <v>108</v>
      </c>
      <c r="BK204" s="140">
        <f t="shared" si="34"/>
        <v>0</v>
      </c>
      <c r="BL204" s="15" t="s">
        <v>133</v>
      </c>
      <c r="BM204" s="15" t="s">
        <v>485</v>
      </c>
    </row>
    <row r="205" spans="2:65" s="1" customFormat="1" ht="16.5" customHeight="1" x14ac:dyDescent="0.3">
      <c r="B205" s="115"/>
      <c r="C205" s="133" t="s">
        <v>486</v>
      </c>
      <c r="D205" s="133" t="s">
        <v>129</v>
      </c>
      <c r="E205" s="134" t="s">
        <v>487</v>
      </c>
      <c r="F205" s="207" t="s">
        <v>488</v>
      </c>
      <c r="G205" s="207"/>
      <c r="H205" s="207"/>
      <c r="I205" s="207"/>
      <c r="J205" s="135" t="s">
        <v>147</v>
      </c>
      <c r="K205" s="136">
        <v>2</v>
      </c>
      <c r="L205" s="208">
        <v>0</v>
      </c>
      <c r="M205" s="208"/>
      <c r="N205" s="209">
        <f t="shared" si="25"/>
        <v>0</v>
      </c>
      <c r="O205" s="209"/>
      <c r="P205" s="209"/>
      <c r="Q205" s="209"/>
      <c r="R205" s="118"/>
      <c r="T205" s="137" t="s">
        <v>5</v>
      </c>
      <c r="U205" s="39" t="s">
        <v>39</v>
      </c>
      <c r="V205" s="31"/>
      <c r="W205" s="138">
        <f t="shared" si="26"/>
        <v>0</v>
      </c>
      <c r="X205" s="138">
        <v>0</v>
      </c>
      <c r="Y205" s="138">
        <f t="shared" si="27"/>
        <v>0</v>
      </c>
      <c r="Z205" s="138">
        <v>0</v>
      </c>
      <c r="AA205" s="139">
        <f t="shared" si="28"/>
        <v>0</v>
      </c>
      <c r="AR205" s="15" t="s">
        <v>133</v>
      </c>
      <c r="AT205" s="15" t="s">
        <v>129</v>
      </c>
      <c r="AU205" s="15" t="s">
        <v>72</v>
      </c>
      <c r="AY205" s="15" t="s">
        <v>134</v>
      </c>
      <c r="BE205" s="96">
        <f t="shared" si="29"/>
        <v>0</v>
      </c>
      <c r="BF205" s="96">
        <f t="shared" si="30"/>
        <v>0</v>
      </c>
      <c r="BG205" s="96">
        <f t="shared" si="31"/>
        <v>0</v>
      </c>
      <c r="BH205" s="96">
        <f t="shared" si="32"/>
        <v>0</v>
      </c>
      <c r="BI205" s="96">
        <f t="shared" si="33"/>
        <v>0</v>
      </c>
      <c r="BJ205" s="15" t="s">
        <v>108</v>
      </c>
      <c r="BK205" s="140">
        <f t="shared" si="34"/>
        <v>0</v>
      </c>
      <c r="BL205" s="15" t="s">
        <v>133</v>
      </c>
      <c r="BM205" s="15" t="s">
        <v>489</v>
      </c>
    </row>
    <row r="206" spans="2:65" s="1" customFormat="1" ht="16.5" customHeight="1" x14ac:dyDescent="0.3">
      <c r="B206" s="115"/>
      <c r="C206" s="133" t="s">
        <v>490</v>
      </c>
      <c r="D206" s="133" t="s">
        <v>129</v>
      </c>
      <c r="E206" s="134" t="s">
        <v>491</v>
      </c>
      <c r="F206" s="207" t="s">
        <v>492</v>
      </c>
      <c r="G206" s="207"/>
      <c r="H206" s="207"/>
      <c r="I206" s="207"/>
      <c r="J206" s="135" t="s">
        <v>147</v>
      </c>
      <c r="K206" s="136">
        <v>1</v>
      </c>
      <c r="L206" s="208">
        <v>0</v>
      </c>
      <c r="M206" s="208"/>
      <c r="N206" s="209">
        <f t="shared" si="25"/>
        <v>0</v>
      </c>
      <c r="O206" s="209"/>
      <c r="P206" s="209"/>
      <c r="Q206" s="209"/>
      <c r="R206" s="118"/>
      <c r="T206" s="137" t="s">
        <v>5</v>
      </c>
      <c r="U206" s="39" t="s">
        <v>39</v>
      </c>
      <c r="V206" s="31"/>
      <c r="W206" s="138">
        <f t="shared" si="26"/>
        <v>0</v>
      </c>
      <c r="X206" s="138">
        <v>0</v>
      </c>
      <c r="Y206" s="138">
        <f t="shared" si="27"/>
        <v>0</v>
      </c>
      <c r="Z206" s="138">
        <v>0</v>
      </c>
      <c r="AA206" s="139">
        <f t="shared" si="28"/>
        <v>0</v>
      </c>
      <c r="AR206" s="15" t="s">
        <v>133</v>
      </c>
      <c r="AT206" s="15" t="s">
        <v>129</v>
      </c>
      <c r="AU206" s="15" t="s">
        <v>72</v>
      </c>
      <c r="AY206" s="15" t="s">
        <v>134</v>
      </c>
      <c r="BE206" s="96">
        <f t="shared" si="29"/>
        <v>0</v>
      </c>
      <c r="BF206" s="96">
        <f t="shared" si="30"/>
        <v>0</v>
      </c>
      <c r="BG206" s="96">
        <f t="shared" si="31"/>
        <v>0</v>
      </c>
      <c r="BH206" s="96">
        <f t="shared" si="32"/>
        <v>0</v>
      </c>
      <c r="BI206" s="96">
        <f t="shared" si="33"/>
        <v>0</v>
      </c>
      <c r="BJ206" s="15" t="s">
        <v>108</v>
      </c>
      <c r="BK206" s="140">
        <f t="shared" si="34"/>
        <v>0</v>
      </c>
      <c r="BL206" s="15" t="s">
        <v>133</v>
      </c>
      <c r="BM206" s="15" t="s">
        <v>493</v>
      </c>
    </row>
    <row r="207" spans="2:65" s="1" customFormat="1" ht="25.5" customHeight="1" x14ac:dyDescent="0.3">
      <c r="B207" s="115"/>
      <c r="C207" s="133" t="s">
        <v>494</v>
      </c>
      <c r="D207" s="133" t="s">
        <v>129</v>
      </c>
      <c r="E207" s="134" t="s">
        <v>495</v>
      </c>
      <c r="F207" s="207" t="s">
        <v>496</v>
      </c>
      <c r="G207" s="207"/>
      <c r="H207" s="207"/>
      <c r="I207" s="207"/>
      <c r="J207" s="135" t="s">
        <v>147</v>
      </c>
      <c r="K207" s="136">
        <v>59</v>
      </c>
      <c r="L207" s="208">
        <v>0</v>
      </c>
      <c r="M207" s="208"/>
      <c r="N207" s="209">
        <f t="shared" si="25"/>
        <v>0</v>
      </c>
      <c r="O207" s="209"/>
      <c r="P207" s="209"/>
      <c r="Q207" s="209"/>
      <c r="R207" s="118"/>
      <c r="T207" s="137" t="s">
        <v>5</v>
      </c>
      <c r="U207" s="39" t="s">
        <v>39</v>
      </c>
      <c r="V207" s="31"/>
      <c r="W207" s="138">
        <f t="shared" si="26"/>
        <v>0</v>
      </c>
      <c r="X207" s="138">
        <v>0</v>
      </c>
      <c r="Y207" s="138">
        <f t="shared" si="27"/>
        <v>0</v>
      </c>
      <c r="Z207" s="138">
        <v>0</v>
      </c>
      <c r="AA207" s="139">
        <f t="shared" si="28"/>
        <v>0</v>
      </c>
      <c r="AR207" s="15" t="s">
        <v>133</v>
      </c>
      <c r="AT207" s="15" t="s">
        <v>129</v>
      </c>
      <c r="AU207" s="15" t="s">
        <v>72</v>
      </c>
      <c r="AY207" s="15" t="s">
        <v>134</v>
      </c>
      <c r="BE207" s="96">
        <f t="shared" si="29"/>
        <v>0</v>
      </c>
      <c r="BF207" s="96">
        <f t="shared" si="30"/>
        <v>0</v>
      </c>
      <c r="BG207" s="96">
        <f t="shared" si="31"/>
        <v>0</v>
      </c>
      <c r="BH207" s="96">
        <f t="shared" si="32"/>
        <v>0</v>
      </c>
      <c r="BI207" s="96">
        <f t="shared" si="33"/>
        <v>0</v>
      </c>
      <c r="BJ207" s="15" t="s">
        <v>108</v>
      </c>
      <c r="BK207" s="140">
        <f t="shared" si="34"/>
        <v>0</v>
      </c>
      <c r="BL207" s="15" t="s">
        <v>133</v>
      </c>
      <c r="BM207" s="15" t="s">
        <v>497</v>
      </c>
    </row>
    <row r="208" spans="2:65" s="1" customFormat="1" ht="16.5" customHeight="1" x14ac:dyDescent="0.3">
      <c r="B208" s="115"/>
      <c r="C208" s="133" t="s">
        <v>498</v>
      </c>
      <c r="D208" s="133" t="s">
        <v>129</v>
      </c>
      <c r="E208" s="134" t="s">
        <v>499</v>
      </c>
      <c r="F208" s="207" t="s">
        <v>500</v>
      </c>
      <c r="G208" s="207"/>
      <c r="H208" s="207"/>
      <c r="I208" s="207"/>
      <c r="J208" s="135" t="s">
        <v>501</v>
      </c>
      <c r="K208" s="136">
        <v>75</v>
      </c>
      <c r="L208" s="208">
        <v>0</v>
      </c>
      <c r="M208" s="208"/>
      <c r="N208" s="209">
        <f t="shared" si="25"/>
        <v>0</v>
      </c>
      <c r="O208" s="209"/>
      <c r="P208" s="209"/>
      <c r="Q208" s="209"/>
      <c r="R208" s="118"/>
      <c r="T208" s="137" t="s">
        <v>5</v>
      </c>
      <c r="U208" s="39" t="s">
        <v>39</v>
      </c>
      <c r="V208" s="31"/>
      <c r="W208" s="138">
        <f t="shared" si="26"/>
        <v>0</v>
      </c>
      <c r="X208" s="138">
        <v>0</v>
      </c>
      <c r="Y208" s="138">
        <f t="shared" si="27"/>
        <v>0</v>
      </c>
      <c r="Z208" s="138">
        <v>0</v>
      </c>
      <c r="AA208" s="139">
        <f t="shared" si="28"/>
        <v>0</v>
      </c>
      <c r="AR208" s="15" t="s">
        <v>133</v>
      </c>
      <c r="AT208" s="15" t="s">
        <v>129</v>
      </c>
      <c r="AU208" s="15" t="s">
        <v>72</v>
      </c>
      <c r="AY208" s="15" t="s">
        <v>134</v>
      </c>
      <c r="BE208" s="96">
        <f t="shared" si="29"/>
        <v>0</v>
      </c>
      <c r="BF208" s="96">
        <f t="shared" si="30"/>
        <v>0</v>
      </c>
      <c r="BG208" s="96">
        <f t="shared" si="31"/>
        <v>0</v>
      </c>
      <c r="BH208" s="96">
        <f t="shared" si="32"/>
        <v>0</v>
      </c>
      <c r="BI208" s="96">
        <f t="shared" si="33"/>
        <v>0</v>
      </c>
      <c r="BJ208" s="15" t="s">
        <v>108</v>
      </c>
      <c r="BK208" s="140">
        <f t="shared" si="34"/>
        <v>0</v>
      </c>
      <c r="BL208" s="15" t="s">
        <v>133</v>
      </c>
      <c r="BM208" s="15" t="s">
        <v>502</v>
      </c>
    </row>
    <row r="209" spans="2:65" s="1" customFormat="1" ht="16.5" customHeight="1" x14ac:dyDescent="0.3">
      <c r="B209" s="115"/>
      <c r="C209" s="133" t="s">
        <v>503</v>
      </c>
      <c r="D209" s="133" t="s">
        <v>129</v>
      </c>
      <c r="E209" s="134" t="s">
        <v>504</v>
      </c>
      <c r="F209" s="207" t="s">
        <v>505</v>
      </c>
      <c r="G209" s="207"/>
      <c r="H209" s="207"/>
      <c r="I209" s="207"/>
      <c r="J209" s="135" t="s">
        <v>506</v>
      </c>
      <c r="K209" s="136">
        <v>1</v>
      </c>
      <c r="L209" s="208">
        <v>0</v>
      </c>
      <c r="M209" s="208"/>
      <c r="N209" s="209">
        <f t="shared" si="25"/>
        <v>0</v>
      </c>
      <c r="O209" s="209"/>
      <c r="P209" s="209"/>
      <c r="Q209" s="209"/>
      <c r="R209" s="118"/>
      <c r="T209" s="137" t="s">
        <v>5</v>
      </c>
      <c r="U209" s="39" t="s">
        <v>39</v>
      </c>
      <c r="V209" s="31"/>
      <c r="W209" s="138">
        <f t="shared" si="26"/>
        <v>0</v>
      </c>
      <c r="X209" s="138">
        <v>0</v>
      </c>
      <c r="Y209" s="138">
        <f t="shared" si="27"/>
        <v>0</v>
      </c>
      <c r="Z209" s="138">
        <v>0</v>
      </c>
      <c r="AA209" s="139">
        <f t="shared" si="28"/>
        <v>0</v>
      </c>
      <c r="AR209" s="15" t="s">
        <v>133</v>
      </c>
      <c r="AT209" s="15" t="s">
        <v>129</v>
      </c>
      <c r="AU209" s="15" t="s">
        <v>72</v>
      </c>
      <c r="AY209" s="15" t="s">
        <v>134</v>
      </c>
      <c r="BE209" s="96">
        <f t="shared" si="29"/>
        <v>0</v>
      </c>
      <c r="BF209" s="96">
        <f t="shared" si="30"/>
        <v>0</v>
      </c>
      <c r="BG209" s="96">
        <f t="shared" si="31"/>
        <v>0</v>
      </c>
      <c r="BH209" s="96">
        <f t="shared" si="32"/>
        <v>0</v>
      </c>
      <c r="BI209" s="96">
        <f t="shared" si="33"/>
        <v>0</v>
      </c>
      <c r="BJ209" s="15" t="s">
        <v>108</v>
      </c>
      <c r="BK209" s="140">
        <f t="shared" si="34"/>
        <v>0</v>
      </c>
      <c r="BL209" s="15" t="s">
        <v>133</v>
      </c>
      <c r="BM209" s="15" t="s">
        <v>507</v>
      </c>
    </row>
    <row r="210" spans="2:65" s="1" customFormat="1" ht="25.5" customHeight="1" x14ac:dyDescent="0.3">
      <c r="B210" s="115"/>
      <c r="C210" s="133" t="s">
        <v>508</v>
      </c>
      <c r="D210" s="133" t="s">
        <v>129</v>
      </c>
      <c r="E210" s="134" t="s">
        <v>509</v>
      </c>
      <c r="F210" s="207" t="s">
        <v>510</v>
      </c>
      <c r="G210" s="207"/>
      <c r="H210" s="207"/>
      <c r="I210" s="207"/>
      <c r="J210" s="135" t="s">
        <v>506</v>
      </c>
      <c r="K210" s="136">
        <v>1</v>
      </c>
      <c r="L210" s="208">
        <v>0</v>
      </c>
      <c r="M210" s="208"/>
      <c r="N210" s="209">
        <f t="shared" si="25"/>
        <v>0</v>
      </c>
      <c r="O210" s="209"/>
      <c r="P210" s="209"/>
      <c r="Q210" s="209"/>
      <c r="R210" s="118"/>
      <c r="T210" s="137" t="s">
        <v>5</v>
      </c>
      <c r="U210" s="39" t="s">
        <v>39</v>
      </c>
      <c r="V210" s="31"/>
      <c r="W210" s="138">
        <f t="shared" si="26"/>
        <v>0</v>
      </c>
      <c r="X210" s="138">
        <v>0</v>
      </c>
      <c r="Y210" s="138">
        <f t="shared" si="27"/>
        <v>0</v>
      </c>
      <c r="Z210" s="138">
        <v>0</v>
      </c>
      <c r="AA210" s="139">
        <f t="shared" si="28"/>
        <v>0</v>
      </c>
      <c r="AR210" s="15" t="s">
        <v>133</v>
      </c>
      <c r="AT210" s="15" t="s">
        <v>129</v>
      </c>
      <c r="AU210" s="15" t="s">
        <v>72</v>
      </c>
      <c r="AY210" s="15" t="s">
        <v>134</v>
      </c>
      <c r="BE210" s="96">
        <f t="shared" si="29"/>
        <v>0</v>
      </c>
      <c r="BF210" s="96">
        <f t="shared" si="30"/>
        <v>0</v>
      </c>
      <c r="BG210" s="96">
        <f t="shared" si="31"/>
        <v>0</v>
      </c>
      <c r="BH210" s="96">
        <f t="shared" si="32"/>
        <v>0</v>
      </c>
      <c r="BI210" s="96">
        <f t="shared" si="33"/>
        <v>0</v>
      </c>
      <c r="BJ210" s="15" t="s">
        <v>108</v>
      </c>
      <c r="BK210" s="140">
        <f t="shared" si="34"/>
        <v>0</v>
      </c>
      <c r="BL210" s="15" t="s">
        <v>133</v>
      </c>
      <c r="BM210" s="15" t="s">
        <v>511</v>
      </c>
    </row>
    <row r="211" spans="2:65" s="1" customFormat="1" ht="16.5" customHeight="1" x14ac:dyDescent="0.3">
      <c r="B211" s="115"/>
      <c r="C211" s="133" t="s">
        <v>512</v>
      </c>
      <c r="D211" s="133" t="s">
        <v>129</v>
      </c>
      <c r="E211" s="134" t="s">
        <v>513</v>
      </c>
      <c r="F211" s="207" t="s">
        <v>514</v>
      </c>
      <c r="G211" s="207"/>
      <c r="H211" s="207"/>
      <c r="I211" s="207"/>
      <c r="J211" s="135" t="s">
        <v>506</v>
      </c>
      <c r="K211" s="136">
        <v>1</v>
      </c>
      <c r="L211" s="208">
        <v>0</v>
      </c>
      <c r="M211" s="208"/>
      <c r="N211" s="209">
        <f t="shared" si="25"/>
        <v>0</v>
      </c>
      <c r="O211" s="209"/>
      <c r="P211" s="209"/>
      <c r="Q211" s="209"/>
      <c r="R211" s="118"/>
      <c r="T211" s="137" t="s">
        <v>5</v>
      </c>
      <c r="U211" s="39" t="s">
        <v>39</v>
      </c>
      <c r="V211" s="31"/>
      <c r="W211" s="138">
        <f t="shared" si="26"/>
        <v>0</v>
      </c>
      <c r="X211" s="138">
        <v>0</v>
      </c>
      <c r="Y211" s="138">
        <f t="shared" si="27"/>
        <v>0</v>
      </c>
      <c r="Z211" s="138">
        <v>0</v>
      </c>
      <c r="AA211" s="139">
        <f t="shared" si="28"/>
        <v>0</v>
      </c>
      <c r="AR211" s="15" t="s">
        <v>133</v>
      </c>
      <c r="AT211" s="15" t="s">
        <v>129</v>
      </c>
      <c r="AU211" s="15" t="s">
        <v>72</v>
      </c>
      <c r="AY211" s="15" t="s">
        <v>134</v>
      </c>
      <c r="BE211" s="96">
        <f t="shared" si="29"/>
        <v>0</v>
      </c>
      <c r="BF211" s="96">
        <f t="shared" si="30"/>
        <v>0</v>
      </c>
      <c r="BG211" s="96">
        <f t="shared" si="31"/>
        <v>0</v>
      </c>
      <c r="BH211" s="96">
        <f t="shared" si="32"/>
        <v>0</v>
      </c>
      <c r="BI211" s="96">
        <f t="shared" si="33"/>
        <v>0</v>
      </c>
      <c r="BJ211" s="15" t="s">
        <v>108</v>
      </c>
      <c r="BK211" s="140">
        <f t="shared" si="34"/>
        <v>0</v>
      </c>
      <c r="BL211" s="15" t="s">
        <v>133</v>
      </c>
      <c r="BM211" s="15" t="s">
        <v>515</v>
      </c>
    </row>
    <row r="212" spans="2:65" s="1" customFormat="1" ht="16.5" customHeight="1" x14ac:dyDescent="0.3">
      <c r="B212" s="115"/>
      <c r="C212" s="133" t="s">
        <v>516</v>
      </c>
      <c r="D212" s="133" t="s">
        <v>129</v>
      </c>
      <c r="E212" s="134" t="s">
        <v>517</v>
      </c>
      <c r="F212" s="207" t="s">
        <v>525</v>
      </c>
      <c r="G212" s="207"/>
      <c r="H212" s="207"/>
      <c r="I212" s="207"/>
      <c r="J212" s="135" t="s">
        <v>506</v>
      </c>
      <c r="K212" s="136">
        <v>1</v>
      </c>
      <c r="L212" s="208">
        <v>0</v>
      </c>
      <c r="M212" s="208"/>
      <c r="N212" s="209">
        <f t="shared" si="25"/>
        <v>0</v>
      </c>
      <c r="O212" s="209"/>
      <c r="P212" s="209"/>
      <c r="Q212" s="209"/>
      <c r="R212" s="118"/>
      <c r="T212" s="137" t="s">
        <v>5</v>
      </c>
      <c r="U212" s="39" t="s">
        <v>39</v>
      </c>
      <c r="V212" s="31"/>
      <c r="W212" s="138">
        <f t="shared" ref="W212:W243" si="35">V212*K212</f>
        <v>0</v>
      </c>
      <c r="X212" s="138">
        <v>0</v>
      </c>
      <c r="Y212" s="138">
        <f t="shared" ref="Y212:Y243" si="36">X212*K212</f>
        <v>0</v>
      </c>
      <c r="Z212" s="138">
        <v>0</v>
      </c>
      <c r="AA212" s="139">
        <f t="shared" ref="AA212:AA243" si="37">Z212*K212</f>
        <v>0</v>
      </c>
      <c r="AR212" s="15" t="s">
        <v>133</v>
      </c>
      <c r="AT212" s="15" t="s">
        <v>129</v>
      </c>
      <c r="AU212" s="15" t="s">
        <v>72</v>
      </c>
      <c r="AY212" s="15" t="s">
        <v>134</v>
      </c>
      <c r="BE212" s="96">
        <f t="shared" si="29"/>
        <v>0</v>
      </c>
      <c r="BF212" s="96">
        <f t="shared" si="30"/>
        <v>0</v>
      </c>
      <c r="BG212" s="96">
        <f t="shared" si="31"/>
        <v>0</v>
      </c>
      <c r="BH212" s="96">
        <f t="shared" si="32"/>
        <v>0</v>
      </c>
      <c r="BI212" s="96">
        <f t="shared" si="33"/>
        <v>0</v>
      </c>
      <c r="BJ212" s="15" t="s">
        <v>108</v>
      </c>
      <c r="BK212" s="140">
        <f t="shared" si="34"/>
        <v>0</v>
      </c>
      <c r="BL212" s="15" t="s">
        <v>133</v>
      </c>
      <c r="BM212" s="15" t="s">
        <v>518</v>
      </c>
    </row>
    <row r="213" spans="2:65" s="1" customFormat="1" ht="16.5" customHeight="1" x14ac:dyDescent="0.3">
      <c r="B213" s="115"/>
      <c r="C213" s="133" t="s">
        <v>519</v>
      </c>
      <c r="D213" s="133" t="s">
        <v>129</v>
      </c>
      <c r="E213" s="134" t="s">
        <v>520</v>
      </c>
      <c r="F213" s="207" t="s">
        <v>526</v>
      </c>
      <c r="G213" s="207"/>
      <c r="H213" s="207"/>
      <c r="I213" s="207"/>
      <c r="J213" s="135" t="s">
        <v>506</v>
      </c>
      <c r="K213" s="136">
        <v>1</v>
      </c>
      <c r="L213" s="208">
        <v>0</v>
      </c>
      <c r="M213" s="208"/>
      <c r="N213" s="209">
        <f t="shared" si="25"/>
        <v>0</v>
      </c>
      <c r="O213" s="209"/>
      <c r="P213" s="209"/>
      <c r="Q213" s="209"/>
      <c r="R213" s="118"/>
      <c r="T213" s="137" t="s">
        <v>5</v>
      </c>
      <c r="U213" s="39" t="s">
        <v>39</v>
      </c>
      <c r="V213" s="31"/>
      <c r="W213" s="138">
        <f t="shared" si="35"/>
        <v>0</v>
      </c>
      <c r="X213" s="138">
        <v>0</v>
      </c>
      <c r="Y213" s="138">
        <f t="shared" si="36"/>
        <v>0</v>
      </c>
      <c r="Z213" s="138">
        <v>0</v>
      </c>
      <c r="AA213" s="139">
        <f t="shared" si="37"/>
        <v>0</v>
      </c>
      <c r="AR213" s="15" t="s">
        <v>133</v>
      </c>
      <c r="AT213" s="15" t="s">
        <v>129</v>
      </c>
      <c r="AU213" s="15" t="s">
        <v>72</v>
      </c>
      <c r="AY213" s="15" t="s">
        <v>134</v>
      </c>
      <c r="BE213" s="96">
        <f t="shared" si="29"/>
        <v>0</v>
      </c>
      <c r="BF213" s="96">
        <f t="shared" si="30"/>
        <v>0</v>
      </c>
      <c r="BG213" s="96">
        <f t="shared" si="31"/>
        <v>0</v>
      </c>
      <c r="BH213" s="96">
        <f t="shared" si="32"/>
        <v>0</v>
      </c>
      <c r="BI213" s="96">
        <f t="shared" si="33"/>
        <v>0</v>
      </c>
      <c r="BJ213" s="15" t="s">
        <v>108</v>
      </c>
      <c r="BK213" s="140">
        <f t="shared" si="34"/>
        <v>0</v>
      </c>
      <c r="BL213" s="15" t="s">
        <v>133</v>
      </c>
      <c r="BM213" s="15" t="s">
        <v>521</v>
      </c>
    </row>
    <row r="214" spans="2:65" s="1" customFormat="1" ht="49.9" customHeight="1" x14ac:dyDescent="0.35">
      <c r="B214" s="30"/>
      <c r="C214" s="31"/>
      <c r="D214" s="141" t="s">
        <v>522</v>
      </c>
      <c r="E214" s="31"/>
      <c r="F214" s="31"/>
      <c r="G214" s="31"/>
      <c r="H214" s="31"/>
      <c r="I214" s="31"/>
      <c r="J214" s="31"/>
      <c r="K214" s="31"/>
      <c r="L214" s="31"/>
      <c r="M214" s="31"/>
      <c r="N214" s="212">
        <f>BK214</f>
        <v>0</v>
      </c>
      <c r="O214" s="213"/>
      <c r="P214" s="213"/>
      <c r="Q214" s="213"/>
      <c r="R214" s="32"/>
      <c r="T214" s="142"/>
      <c r="U214" s="51"/>
      <c r="V214" s="51"/>
      <c r="W214" s="51"/>
      <c r="X214" s="51"/>
      <c r="Y214" s="51"/>
      <c r="Z214" s="51"/>
      <c r="AA214" s="53"/>
      <c r="AT214" s="15" t="s">
        <v>71</v>
      </c>
      <c r="AU214" s="15" t="s">
        <v>72</v>
      </c>
      <c r="AY214" s="15" t="s">
        <v>523</v>
      </c>
      <c r="BK214" s="140">
        <v>0</v>
      </c>
    </row>
    <row r="215" spans="2:65" s="1" customFormat="1" ht="6.95" customHeight="1" x14ac:dyDescent="0.3">
      <c r="B215" s="54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6"/>
    </row>
  </sheetData>
  <mergeCells count="358">
    <mergeCell ref="N214:Q214"/>
    <mergeCell ref="H1:K1"/>
    <mergeCell ref="S2:AC2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M112:Q112"/>
    <mergeCell ref="F114:I114"/>
    <mergeCell ref="L114:M114"/>
    <mergeCell ref="N114:Q114"/>
    <mergeCell ref="F116:I116"/>
    <mergeCell ref="L116:M116"/>
    <mergeCell ref="N116:Q116"/>
    <mergeCell ref="F117:I117"/>
    <mergeCell ref="L117:M117"/>
    <mergeCell ref="N117:Q117"/>
    <mergeCell ref="N115:Q115"/>
    <mergeCell ref="D95:H95"/>
    <mergeCell ref="N95:Q95"/>
    <mergeCell ref="N96:Q96"/>
    <mergeCell ref="L98:Q98"/>
    <mergeCell ref="C104:Q104"/>
    <mergeCell ref="F106:P106"/>
    <mergeCell ref="F107:P107"/>
    <mergeCell ref="M109:P109"/>
    <mergeCell ref="M111:Q111"/>
    <mergeCell ref="N90:Q90"/>
    <mergeCell ref="D91:H91"/>
    <mergeCell ref="N91:Q91"/>
    <mergeCell ref="D92:H92"/>
    <mergeCell ref="N92:Q92"/>
    <mergeCell ref="D93:H93"/>
    <mergeCell ref="N93:Q93"/>
    <mergeCell ref="D94:H94"/>
    <mergeCell ref="N94:Q94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 xr:uid="{00000000-0004-0000-0100-000000000000}"/>
    <hyperlink ref="H1:K1" location="C86" display="2) Rekapitulácia rozpočtu" xr:uid="{00000000-0004-0000-0100-000001000000}"/>
    <hyperlink ref="L1" location="C114" display="3) Rozpočet" xr:uid="{00000000-0004-0000-0100-000002000000}"/>
    <hyperlink ref="S1:T1" location="'Rekapitulácia stavby'!C2" display="Rekapitulácia stavby" xr:uid="{00000000-0004-0000-01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SC1 - Elektroinštalácie</vt:lpstr>
      <vt:lpstr>'Rekapitulácia stavby'!Názvy_tlače</vt:lpstr>
      <vt:lpstr>'SC1 - Elektroinštalácie'!Názvy_tlače</vt:lpstr>
      <vt:lpstr>'Rekapitulácia stavby'!Oblasť_tlače</vt:lpstr>
      <vt:lpstr>'SC1 - Elektroinštalácie'!Oblasť_tlače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Kapcová</dc:creator>
  <cp:lastModifiedBy>DellPC1</cp:lastModifiedBy>
  <cp:lastPrinted>2018-04-06T07:43:47Z</cp:lastPrinted>
  <dcterms:created xsi:type="dcterms:W3CDTF">2018-03-23T14:35:08Z</dcterms:created>
  <dcterms:modified xsi:type="dcterms:W3CDTF">2018-04-06T07:44:19Z</dcterms:modified>
</cp:coreProperties>
</file>